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Arkusz1!$A$1:$H$29</definedName>
  </definedNames>
  <calcPr calcId="152511"/>
</workbook>
</file>

<file path=xl/calcChain.xml><?xml version="1.0" encoding="utf-8"?>
<calcChain xmlns="http://schemas.openxmlformats.org/spreadsheetml/2006/main">
  <c r="H2" i="3" l="1"/>
  <c r="H3" i="3"/>
  <c r="H4" i="3"/>
  <c r="H9" i="3" s="1"/>
  <c r="H5" i="3"/>
  <c r="A6" i="3"/>
  <c r="H11" i="3"/>
  <c r="H6" i="3"/>
  <c r="G6" i="3"/>
  <c r="F6" i="3"/>
  <c r="E6" i="3"/>
  <c r="D6" i="3"/>
  <c r="C6" i="3"/>
  <c r="B6" i="3"/>
  <c r="H1" i="3"/>
  <c r="G30" i="2"/>
  <c r="S28" i="2"/>
  <c r="S27" i="2"/>
  <c r="V27" i="2" s="1"/>
  <c r="S26" i="2"/>
  <c r="S25" i="2"/>
  <c r="Q28" i="2"/>
  <c r="Q27" i="2"/>
  <c r="Q26" i="2"/>
  <c r="Q25" i="2"/>
  <c r="G25" i="2"/>
  <c r="I25" i="2"/>
  <c r="I30" i="2" s="1"/>
  <c r="K25" i="2"/>
  <c r="K30" i="2" s="1"/>
  <c r="O25" i="2"/>
  <c r="O30" i="2" s="1"/>
  <c r="S30" i="2"/>
  <c r="O28" i="2"/>
  <c r="O27" i="2"/>
  <c r="O26" i="2"/>
  <c r="M28" i="2"/>
  <c r="M27" i="2"/>
  <c r="M26" i="2"/>
  <c r="M25" i="2"/>
  <c r="M30" i="2" s="1"/>
  <c r="K28" i="2"/>
  <c r="K27" i="2"/>
  <c r="K26" i="2"/>
  <c r="I28" i="2"/>
  <c r="I27" i="2"/>
  <c r="I26" i="2"/>
  <c r="G28" i="2"/>
  <c r="G27" i="2"/>
  <c r="G26" i="2"/>
  <c r="V26" i="2" s="1"/>
  <c r="S24" i="2"/>
  <c r="Q24" i="2"/>
  <c r="O24" i="2"/>
  <c r="M24" i="2"/>
  <c r="K24" i="2"/>
  <c r="I24" i="2"/>
  <c r="G24" i="2"/>
  <c r="U23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7" i="2"/>
  <c r="R7" i="2"/>
  <c r="R8" i="2"/>
  <c r="R9" i="2"/>
  <c r="R23" i="2" s="1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7" i="2"/>
  <c r="J8" i="2"/>
  <c r="J9" i="2"/>
  <c r="J10" i="2"/>
  <c r="J23" i="2" s="1"/>
  <c r="J11" i="2"/>
  <c r="J12" i="2"/>
  <c r="J13" i="2"/>
  <c r="J14" i="2"/>
  <c r="J15" i="2"/>
  <c r="J16" i="2"/>
  <c r="J17" i="2"/>
  <c r="J18" i="2"/>
  <c r="J19" i="2"/>
  <c r="J20" i="2"/>
  <c r="J21" i="2"/>
  <c r="J22" i="2"/>
  <c r="J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7" i="2"/>
  <c r="F9" i="3" l="1"/>
  <c r="B9" i="3"/>
  <c r="G9" i="3"/>
  <c r="D9" i="3"/>
  <c r="H10" i="3"/>
  <c r="C9" i="3"/>
  <c r="A9" i="3"/>
  <c r="E9" i="3"/>
  <c r="D8" i="3"/>
  <c r="F8" i="3"/>
  <c r="H7" i="3"/>
  <c r="A10" i="3"/>
  <c r="B7" i="3"/>
  <c r="C10" i="3"/>
  <c r="D7" i="3"/>
  <c r="E10" i="3"/>
  <c r="F7" i="3"/>
  <c r="G10" i="3"/>
  <c r="H8" i="3"/>
  <c r="A7" i="3"/>
  <c r="B10" i="3"/>
  <c r="C7" i="3"/>
  <c r="D10" i="3"/>
  <c r="E7" i="3"/>
  <c r="F10" i="3"/>
  <c r="G7" i="3"/>
  <c r="A8" i="3"/>
  <c r="C8" i="3"/>
  <c r="E8" i="3"/>
  <c r="G8" i="3"/>
  <c r="B8" i="3"/>
  <c r="V25" i="2"/>
  <c r="Q30" i="2"/>
  <c r="U30" i="2" s="1"/>
  <c r="V28" i="2"/>
  <c r="P23" i="2"/>
  <c r="T23" i="2"/>
  <c r="N23" i="2"/>
  <c r="L23" i="2"/>
  <c r="H23" i="2"/>
  <c r="A11" i="3" l="1"/>
  <c r="F11" i="3"/>
  <c r="B11" i="3"/>
  <c r="E11" i="3"/>
  <c r="D11" i="3"/>
  <c r="G11" i="3"/>
  <c r="C11" i="3"/>
</calcChain>
</file>

<file path=xl/sharedStrings.xml><?xml version="1.0" encoding="utf-8"?>
<sst xmlns="http://schemas.openxmlformats.org/spreadsheetml/2006/main" count="123" uniqueCount="55">
  <si>
    <t>Zasady ustalania ilości punktów za poszczególne pozycje oferty na wykonanie robót w zakresie bieżącego utrzymania lokalnych dróg gminnych w latach 2015 - 2017.</t>
  </si>
  <si>
    <t>Rodzaj prac</t>
  </si>
  <si>
    <t>1. Rozbiórka chodnika z płyt betonowych lub kostki brukowej</t>
  </si>
  <si>
    <t>2. Rozbiórka krawężnika lub obrzeża</t>
  </si>
  <si>
    <t>3. Przełożenie istniejącego obrzeża</t>
  </si>
  <si>
    <t>4. Przełożenie istniejącej nawierzchni jezdni lub chodnika wraz z uzupełnieniem podbudowy na podsypce cementowo piaskowej gr 3cm.</t>
  </si>
  <si>
    <t xml:space="preserve">5. Przełożenie istniejącego krawężnika  </t>
  </si>
  <si>
    <t xml:space="preserve">6. Ułożenie chodnika z kostki betonowej szarej lub kolorowej gr. 6 na podsypce cementowo-piaskowej o grubości 3cm: wraz z uzupełnieniem podbudowy gr. śr.3cm </t>
  </si>
  <si>
    <t>8. Wykonanie podbudowy z tłucznia kamiennego 0-31,5 grubości 15cm po zagęszczeniu</t>
  </si>
  <si>
    <t>9. Ustawienie bądź wymiana istniejącego krawężnika 15 lub 20 wraz z ławą betonową z oporem C-12/15</t>
  </si>
  <si>
    <t xml:space="preserve">10. Ustawienie bądź wymiana istniejącego obrzeża betonowego na podsypce cen-pias. gr.3cm gr.6 lub 8 </t>
  </si>
  <si>
    <t>11. Ułożenie ścieku przy krawężnikowego szerokości 30cm z elementów prefabrykowanych</t>
  </si>
  <si>
    <t>12. Ułożenie ścieku przy krawężnikowego szerokości 30cm z kostki betonowej</t>
  </si>
  <si>
    <t xml:space="preserve">14. Mechaniczne wykonanie koryta drogi o głębokości do 30 cm z wywozem i utylizacją urobku </t>
  </si>
  <si>
    <t>15. Regulacja wysokościowa zaworu wodociągowego lub gazowego do poziomu nawierzchni w przypadku zmiany niwelety jezdni lub chodnika</t>
  </si>
  <si>
    <t>16. Regulacja wysokościowa studni kanalizacyjnej lub wpustu deszczowego do poziomu nawierzchni w przypadku zmiany niwelety jezdni</t>
  </si>
  <si>
    <t xml:space="preserve">A/ Rg </t>
  </si>
  <si>
    <t>….. w zł</t>
  </si>
  <si>
    <t>….. %</t>
  </si>
  <si>
    <t>cena za 1 mb</t>
  </si>
  <si>
    <t>cena za 1 m2</t>
  </si>
  <si>
    <t>cena za 1 szt.</t>
  </si>
  <si>
    <t>13. Ułożenie ścieku drenarskiego typu ACO z polimerobetonu szer.10cm z rusztem żeliwnym B-12/15</t>
  </si>
  <si>
    <t>B/ Ko</t>
  </si>
  <si>
    <t>D/ Zysk</t>
  </si>
  <si>
    <t xml:space="preserve">17. Inne prace w zakresie bieżącego utrzymania dróg gminnych rozliczane wg stawek jednostkowych w oparcki o KNR 2-31 oraz OST: </t>
  </si>
  <si>
    <t>Załącznik nr 2</t>
  </si>
  <si>
    <t>7. Ułożenie kostki na jezdni 8cm. na podsypce cementowo-piaskową o grubości 3 cm wraz z uzupełnieniem podbudowy tłuczniem grubość średnia 5 cm ,kostka betonowa szara lub kolorowa</t>
  </si>
  <si>
    <t>cena jedn.</t>
  </si>
  <si>
    <t>C/ Kp</t>
  </si>
  <si>
    <t>SUMA</t>
  </si>
  <si>
    <t>Wartość</t>
  </si>
  <si>
    <t>GWARANCJA</t>
  </si>
  <si>
    <t>10 PKT</t>
  </si>
  <si>
    <t>Szacowana ilość</t>
  </si>
  <si>
    <t>8,0 PKT.</t>
  </si>
  <si>
    <t>1,0 PKT</t>
  </si>
  <si>
    <t>0,5 PKT</t>
  </si>
  <si>
    <t>Cena 80 pkt</t>
  </si>
  <si>
    <t>jarpol</t>
  </si>
  <si>
    <t>cermat</t>
  </si>
  <si>
    <t>ewbud</t>
  </si>
  <si>
    <t>Porębska</t>
  </si>
  <si>
    <t>falbruk</t>
  </si>
  <si>
    <t>szkudlarek</t>
  </si>
  <si>
    <t>MARGOT</t>
  </si>
  <si>
    <t>pkt</t>
  </si>
  <si>
    <t>pkt.</t>
  </si>
  <si>
    <t>Zasady ustalania ilości punktów za poszczególne pozycje oferty na wykonanie robót w zakresie bieżącego utrzymania lokalnych dróg gminnych w latach 2018- 2020.</t>
  </si>
  <si>
    <t>suma</t>
  </si>
  <si>
    <t>kosztorys ofertowy</t>
  </si>
  <si>
    <t>Cena 50 pkt</t>
  </si>
  <si>
    <t>DOSWIADCZENIE KIEROWNIKA</t>
  </si>
  <si>
    <t>20 pkt</t>
  </si>
  <si>
    <t>CZAS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</si>
</sst>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_-* #,##0.000\ _z_ł_-;\-* #,##0.000\ _z_ł_-;_-* &quot;-&quot;??\ _z_ł_-;_-@_-"/>
    <numFmt numFmtId="166" formatCode="_-* #,##0.0000\ _z_ł_-;\-* #,##0.000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3">
    <xf numFmtId="0" fontId="0" fillId="0" borderId="0" xfId="0"/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4" fontId="2" fillId="0" borderId="0" xfId="2" applyFont="1" applyFill="1"/>
    <xf numFmtId="2" fontId="1" fillId="2" borderId="7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4" fontId="2" fillId="2" borderId="12" xfId="2" applyNumberFormat="1" applyFont="1" applyFill="1" applyBorder="1"/>
    <xf numFmtId="44" fontId="2" fillId="2" borderId="5" xfId="2" applyFont="1" applyFill="1" applyBorder="1"/>
    <xf numFmtId="4" fontId="2" fillId="0" borderId="12" xfId="2" applyNumberFormat="1" applyFont="1" applyFill="1" applyBorder="1"/>
    <xf numFmtId="44" fontId="2" fillId="0" borderId="5" xfId="2" applyFont="1" applyFill="1" applyBorder="1"/>
    <xf numFmtId="4" fontId="2" fillId="0" borderId="16" xfId="2" applyNumberFormat="1" applyFont="1" applyFill="1" applyBorder="1"/>
    <xf numFmtId="44" fontId="2" fillId="0" borderId="4" xfId="2" applyFont="1" applyFill="1" applyBorder="1"/>
    <xf numFmtId="0" fontId="9" fillId="0" borderId="0" xfId="0" applyFont="1"/>
    <xf numFmtId="44" fontId="10" fillId="0" borderId="0" xfId="2" applyFont="1"/>
    <xf numFmtId="44" fontId="2" fillId="2" borderId="12" xfId="2" applyFont="1" applyFill="1" applyBorder="1"/>
    <xf numFmtId="44" fontId="2" fillId="0" borderId="12" xfId="2" applyFont="1" applyFill="1" applyBorder="1"/>
    <xf numFmtId="44" fontId="2" fillId="0" borderId="5" xfId="2" applyFont="1" applyBorder="1"/>
    <xf numFmtId="44" fontId="10" fillId="0" borderId="5" xfId="2" applyFont="1" applyBorder="1"/>
    <xf numFmtId="44" fontId="2" fillId="0" borderId="16" xfId="2" applyFont="1" applyFill="1" applyBorder="1"/>
    <xf numFmtId="44" fontId="10" fillId="0" borderId="4" xfId="2" applyFont="1" applyBorder="1"/>
    <xf numFmtId="4" fontId="0" fillId="0" borderId="0" xfId="0" applyNumberFormat="1"/>
    <xf numFmtId="44" fontId="0" fillId="0" borderId="0" xfId="0" applyNumberFormat="1"/>
    <xf numFmtId="164" fontId="2" fillId="0" borderId="0" xfId="2" applyNumberFormat="1" applyFont="1" applyFill="1"/>
    <xf numFmtId="164" fontId="2" fillId="2" borderId="12" xfId="2" applyNumberFormat="1" applyFont="1" applyFill="1" applyBorder="1"/>
    <xf numFmtId="164" fontId="2" fillId="0" borderId="12" xfId="2" applyNumberFormat="1" applyFont="1" applyFill="1" applyBorder="1"/>
    <xf numFmtId="164" fontId="2" fillId="0" borderId="16" xfId="2" applyNumberFormat="1" applyFont="1" applyFill="1" applyBorder="1"/>
    <xf numFmtId="164" fontId="0" fillId="0" borderId="0" xfId="0" applyNumberFormat="1"/>
    <xf numFmtId="43" fontId="2" fillId="0" borderId="5" xfId="1" applyFont="1" applyFill="1" applyBorder="1"/>
    <xf numFmtId="43" fontId="0" fillId="0" borderId="0" xfId="1" applyFont="1"/>
    <xf numFmtId="43" fontId="10" fillId="0" borderId="5" xfId="1" applyFont="1" applyBorder="1"/>
    <xf numFmtId="165" fontId="2" fillId="0" borderId="5" xfId="1" applyNumberFormat="1" applyFont="1" applyFill="1" applyBorder="1"/>
    <xf numFmtId="166" fontId="2" fillId="0" borderId="5" xfId="1" applyNumberFormat="1" applyFont="1" applyFill="1" applyBorder="1"/>
    <xf numFmtId="0" fontId="11" fillId="0" borderId="0" xfId="0" applyFont="1"/>
    <xf numFmtId="44" fontId="8" fillId="0" borderId="5" xfId="2" applyFont="1" applyFill="1" applyBorder="1"/>
    <xf numFmtId="44" fontId="13" fillId="0" borderId="5" xfId="2" applyFont="1" applyBorder="1"/>
    <xf numFmtId="44" fontId="9" fillId="0" borderId="0" xfId="0" applyNumberFormat="1" applyFont="1"/>
    <xf numFmtId="44" fontId="12" fillId="0" borderId="0" xfId="2" applyFont="1"/>
    <xf numFmtId="44" fontId="13" fillId="0" borderId="0" xfId="2" applyFont="1"/>
    <xf numFmtId="0" fontId="1" fillId="0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4" fillId="0" borderId="17" xfId="0" applyFont="1" applyFill="1" applyBorder="1" applyAlignment="1">
      <alignment horizontal="left" vertical="center"/>
    </xf>
    <xf numFmtId="0" fontId="0" fillId="0" borderId="17" xfId="0" applyFill="1" applyBorder="1"/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 wrapText="1"/>
    </xf>
    <xf numFmtId="44" fontId="2" fillId="0" borderId="17" xfId="2" applyFont="1" applyFill="1" applyBorder="1"/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44" fontId="2" fillId="0" borderId="17" xfId="0" applyNumberFormat="1" applyFont="1" applyFill="1" applyBorder="1"/>
    <xf numFmtId="0" fontId="0" fillId="0" borderId="17" xfId="0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vertical="center" wrapText="1"/>
    </xf>
    <xf numFmtId="0" fontId="2" fillId="2" borderId="17" xfId="0" applyFont="1" applyFill="1" applyBorder="1"/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2" fillId="0" borderId="14" xfId="2" applyNumberFormat="1" applyFont="1" applyFill="1" applyBorder="1" applyAlignment="1">
      <alignment horizontal="center"/>
    </xf>
    <xf numFmtId="4" fontId="2" fillId="0" borderId="15" xfId="2" applyNumberFormat="1" applyFont="1" applyFill="1" applyBorder="1" applyAlignment="1">
      <alignment horizontal="center"/>
    </xf>
    <xf numFmtId="4" fontId="2" fillId="0" borderId="12" xfId="2" applyNumberFormat="1" applyFont="1" applyFill="1" applyBorder="1" applyAlignment="1">
      <alignment horizontal="center"/>
    </xf>
    <xf numFmtId="4" fontId="2" fillId="0" borderId="5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2" fillId="0" borderId="12" xfId="2" applyFont="1" applyFill="1" applyBorder="1" applyAlignment="1">
      <alignment horizontal="center"/>
    </xf>
    <xf numFmtId="44" fontId="2" fillId="0" borderId="5" xfId="2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44" fontId="1" fillId="2" borderId="17" xfId="2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1" fillId="2" borderId="17" xfId="0" applyNumberFormat="1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view="pageBreakPreview" topLeftCell="A13" zoomScale="70" zoomScaleNormal="85" zoomScaleSheetLayoutView="70" workbookViewId="0">
      <selection activeCell="H28" sqref="H28"/>
    </sheetView>
  </sheetViews>
  <sheetFormatPr defaultRowHeight="15.6" x14ac:dyDescent="0.3"/>
  <cols>
    <col min="1" max="1" width="8.88671875" style="74"/>
    <col min="2" max="2" width="128.88671875" style="89" customWidth="1"/>
    <col min="3" max="3" width="14" style="89" bestFit="1" customWidth="1"/>
    <col min="4" max="4" width="19.33203125" style="74" bestFit="1" customWidth="1"/>
    <col min="5" max="6" width="19.33203125" style="74" customWidth="1"/>
    <col min="7" max="7" width="17.44140625" style="74" bestFit="1" customWidth="1"/>
    <col min="8" max="8" width="17.44140625" style="89" customWidth="1"/>
    <col min="9" max="9" width="9.44140625" style="74" bestFit="1" customWidth="1"/>
    <col min="10" max="10" width="17.109375" style="74" bestFit="1" customWidth="1"/>
    <col min="11" max="16384" width="8.88671875" style="74"/>
  </cols>
  <sheetData>
    <row r="1" spans="2:8" ht="21" customHeight="1" x14ac:dyDescent="0.3">
      <c r="B1" s="90" t="s">
        <v>50</v>
      </c>
      <c r="C1" s="90"/>
      <c r="D1" s="90"/>
      <c r="E1" s="90"/>
      <c r="F1" s="90"/>
      <c r="G1" s="90"/>
      <c r="H1" s="90"/>
    </row>
    <row r="2" spans="2:8" ht="21" customHeight="1" x14ac:dyDescent="0.3">
      <c r="B2" s="92" t="s">
        <v>26</v>
      </c>
      <c r="C2" s="92"/>
      <c r="D2" s="92"/>
      <c r="E2" s="92"/>
      <c r="F2" s="92"/>
      <c r="G2" s="92"/>
      <c r="H2" s="92"/>
    </row>
    <row r="3" spans="2:8" ht="21" customHeight="1" x14ac:dyDescent="0.3">
      <c r="B3" s="93" t="s">
        <v>48</v>
      </c>
      <c r="C3" s="93"/>
      <c r="D3" s="93"/>
      <c r="E3" s="93"/>
      <c r="F3" s="93"/>
      <c r="G3" s="93"/>
      <c r="H3" s="93"/>
    </row>
    <row r="4" spans="2:8" ht="21" customHeight="1" x14ac:dyDescent="0.3">
      <c r="B4" s="93"/>
      <c r="C4" s="93"/>
      <c r="D4" s="93"/>
      <c r="E4" s="93"/>
      <c r="F4" s="93"/>
      <c r="G4" s="93"/>
      <c r="H4" s="93"/>
    </row>
    <row r="5" spans="2:8" ht="21" customHeight="1" x14ac:dyDescent="0.3">
      <c r="B5" s="75" t="s">
        <v>51</v>
      </c>
      <c r="C5" s="75"/>
      <c r="D5" s="76"/>
      <c r="E5" s="76"/>
      <c r="F5" s="76"/>
      <c r="G5" s="76"/>
      <c r="H5" s="107"/>
    </row>
    <row r="6" spans="2:8" ht="30" customHeight="1" x14ac:dyDescent="0.3">
      <c r="B6" s="91" t="s">
        <v>1</v>
      </c>
      <c r="C6" s="91"/>
      <c r="D6" s="91" t="s">
        <v>34</v>
      </c>
      <c r="E6" s="91"/>
      <c r="F6" s="91"/>
      <c r="G6" s="77" t="s">
        <v>28</v>
      </c>
      <c r="H6" s="108" t="s">
        <v>31</v>
      </c>
    </row>
    <row r="7" spans="2:8" ht="30" customHeight="1" x14ac:dyDescent="0.3">
      <c r="B7" s="77"/>
      <c r="C7" s="77"/>
      <c r="D7" s="78">
        <v>2018</v>
      </c>
      <c r="E7" s="78">
        <v>2019</v>
      </c>
      <c r="F7" s="78">
        <v>2020</v>
      </c>
      <c r="G7" s="77"/>
      <c r="H7" s="108"/>
    </row>
    <row r="8" spans="2:8" ht="30" customHeight="1" x14ac:dyDescent="0.3">
      <c r="B8" s="79" t="s">
        <v>2</v>
      </c>
      <c r="C8" s="79" t="s">
        <v>20</v>
      </c>
      <c r="D8" s="73">
        <v>1000</v>
      </c>
      <c r="E8" s="73">
        <v>1000</v>
      </c>
      <c r="F8" s="73">
        <v>1000</v>
      </c>
      <c r="G8" s="80"/>
      <c r="H8" s="109"/>
    </row>
    <row r="9" spans="2:8" ht="30" customHeight="1" x14ac:dyDescent="0.3">
      <c r="B9" s="81" t="s">
        <v>3</v>
      </c>
      <c r="C9" s="81" t="s">
        <v>19</v>
      </c>
      <c r="D9" s="72">
        <v>1000</v>
      </c>
      <c r="E9" s="72">
        <v>1000</v>
      </c>
      <c r="F9" s="72">
        <v>1000</v>
      </c>
      <c r="G9" s="80"/>
      <c r="H9" s="109"/>
    </row>
    <row r="10" spans="2:8" ht="30" customHeight="1" x14ac:dyDescent="0.3">
      <c r="B10" s="79" t="s">
        <v>4</v>
      </c>
      <c r="C10" s="79" t="s">
        <v>19</v>
      </c>
      <c r="D10" s="73">
        <v>100</v>
      </c>
      <c r="E10" s="73">
        <v>100</v>
      </c>
      <c r="F10" s="73">
        <v>100</v>
      </c>
      <c r="G10" s="80"/>
      <c r="H10" s="109"/>
    </row>
    <row r="11" spans="2:8" ht="30" customHeight="1" x14ac:dyDescent="0.3">
      <c r="B11" s="81" t="s">
        <v>5</v>
      </c>
      <c r="C11" s="81" t="s">
        <v>20</v>
      </c>
      <c r="D11" s="72">
        <v>2000</v>
      </c>
      <c r="E11" s="72">
        <v>2000</v>
      </c>
      <c r="F11" s="72">
        <v>2000</v>
      </c>
      <c r="G11" s="80"/>
      <c r="H11" s="109"/>
    </row>
    <row r="12" spans="2:8" ht="30" customHeight="1" x14ac:dyDescent="0.3">
      <c r="B12" s="79" t="s">
        <v>6</v>
      </c>
      <c r="C12" s="79" t="s">
        <v>19</v>
      </c>
      <c r="D12" s="73">
        <v>500</v>
      </c>
      <c r="E12" s="73">
        <v>500</v>
      </c>
      <c r="F12" s="73">
        <v>500</v>
      </c>
      <c r="G12" s="80"/>
      <c r="H12" s="109"/>
    </row>
    <row r="13" spans="2:8" ht="30" customHeight="1" x14ac:dyDescent="0.3">
      <c r="B13" s="81" t="s">
        <v>7</v>
      </c>
      <c r="C13" s="81" t="s">
        <v>20</v>
      </c>
      <c r="D13" s="72">
        <v>8000</v>
      </c>
      <c r="E13" s="72">
        <v>8000</v>
      </c>
      <c r="F13" s="72">
        <v>8000</v>
      </c>
      <c r="G13" s="80"/>
      <c r="H13" s="109"/>
    </row>
    <row r="14" spans="2:8" ht="30" customHeight="1" x14ac:dyDescent="0.3">
      <c r="B14" s="79" t="s">
        <v>27</v>
      </c>
      <c r="C14" s="79" t="s">
        <v>20</v>
      </c>
      <c r="D14" s="73">
        <v>6000</v>
      </c>
      <c r="E14" s="73">
        <v>6000</v>
      </c>
      <c r="F14" s="73">
        <v>6000</v>
      </c>
      <c r="G14" s="80"/>
      <c r="H14" s="109"/>
    </row>
    <row r="15" spans="2:8" ht="30" customHeight="1" x14ac:dyDescent="0.3">
      <c r="B15" s="81" t="s">
        <v>8</v>
      </c>
      <c r="C15" s="81" t="s">
        <v>20</v>
      </c>
      <c r="D15" s="72">
        <v>12000</v>
      </c>
      <c r="E15" s="72">
        <v>12000</v>
      </c>
      <c r="F15" s="72">
        <v>12000</v>
      </c>
      <c r="G15" s="80"/>
      <c r="H15" s="109"/>
    </row>
    <row r="16" spans="2:8" ht="30" customHeight="1" x14ac:dyDescent="0.3">
      <c r="B16" s="79" t="s">
        <v>9</v>
      </c>
      <c r="C16" s="79" t="s">
        <v>19</v>
      </c>
      <c r="D16" s="73">
        <v>600</v>
      </c>
      <c r="E16" s="73">
        <v>600</v>
      </c>
      <c r="F16" s="73">
        <v>600</v>
      </c>
      <c r="G16" s="80"/>
      <c r="H16" s="109"/>
    </row>
    <row r="17" spans="2:10" ht="30" customHeight="1" x14ac:dyDescent="0.3">
      <c r="B17" s="81" t="s">
        <v>10</v>
      </c>
      <c r="C17" s="81" t="s">
        <v>19</v>
      </c>
      <c r="D17" s="72">
        <v>2000</v>
      </c>
      <c r="E17" s="72">
        <v>2000</v>
      </c>
      <c r="F17" s="72">
        <v>2000</v>
      </c>
      <c r="G17" s="80"/>
      <c r="H17" s="109"/>
    </row>
    <row r="18" spans="2:10" ht="30" customHeight="1" x14ac:dyDescent="0.3">
      <c r="B18" s="81" t="s">
        <v>13</v>
      </c>
      <c r="C18" s="81" t="s">
        <v>20</v>
      </c>
      <c r="D18" s="72">
        <v>2000</v>
      </c>
      <c r="E18" s="72">
        <v>2000</v>
      </c>
      <c r="F18" s="72">
        <v>2000</v>
      </c>
      <c r="G18" s="80"/>
      <c r="H18" s="109"/>
    </row>
    <row r="19" spans="2:10" ht="30" customHeight="1" x14ac:dyDescent="0.3">
      <c r="B19" s="79" t="s">
        <v>14</v>
      </c>
      <c r="C19" s="79" t="s">
        <v>21</v>
      </c>
      <c r="D19" s="73">
        <v>50</v>
      </c>
      <c r="E19" s="73">
        <v>50</v>
      </c>
      <c r="F19" s="73">
        <v>50</v>
      </c>
      <c r="G19" s="80"/>
      <c r="H19" s="109"/>
    </row>
    <row r="20" spans="2:10" ht="30" customHeight="1" x14ac:dyDescent="0.3">
      <c r="B20" s="81" t="s">
        <v>15</v>
      </c>
      <c r="C20" s="81" t="s">
        <v>21</v>
      </c>
      <c r="D20" s="72">
        <v>50</v>
      </c>
      <c r="E20" s="72">
        <v>50</v>
      </c>
      <c r="F20" s="72">
        <v>50</v>
      </c>
      <c r="G20" s="80"/>
      <c r="H20" s="109"/>
    </row>
    <row r="21" spans="2:10" ht="30" customHeight="1" x14ac:dyDescent="0.3">
      <c r="B21" s="81"/>
      <c r="C21" s="81"/>
      <c r="D21" s="82"/>
      <c r="E21" s="82"/>
      <c r="F21" s="82"/>
      <c r="G21" s="80"/>
      <c r="H21" s="109"/>
    </row>
    <row r="22" spans="2:10" ht="30" customHeight="1" x14ac:dyDescent="0.3">
      <c r="B22" s="79" t="s">
        <v>25</v>
      </c>
      <c r="C22" s="79"/>
      <c r="D22" s="83"/>
      <c r="E22" s="83"/>
      <c r="F22" s="83"/>
      <c r="G22" s="80" t="s">
        <v>49</v>
      </c>
      <c r="H22" s="109"/>
    </row>
    <row r="23" spans="2:10" ht="30" customHeight="1" x14ac:dyDescent="0.3">
      <c r="B23" s="81" t="s">
        <v>16</v>
      </c>
      <c r="D23" s="72">
        <v>1000</v>
      </c>
      <c r="E23" s="72">
        <v>1000</v>
      </c>
      <c r="F23" s="72">
        <v>1000</v>
      </c>
      <c r="G23" s="72" t="s">
        <v>17</v>
      </c>
      <c r="H23" s="110" t="s">
        <v>35</v>
      </c>
    </row>
    <row r="24" spans="2:10" ht="30" customHeight="1" x14ac:dyDescent="0.3">
      <c r="B24" s="79" t="s">
        <v>23</v>
      </c>
      <c r="D24" s="73"/>
      <c r="E24" s="73"/>
      <c r="F24" s="73"/>
      <c r="G24" s="73" t="s">
        <v>18</v>
      </c>
      <c r="H24" s="111" t="s">
        <v>36</v>
      </c>
    </row>
    <row r="25" spans="2:10" ht="30" customHeight="1" x14ac:dyDescent="0.3">
      <c r="B25" s="81" t="s">
        <v>29</v>
      </c>
      <c r="D25" s="72"/>
      <c r="E25" s="72"/>
      <c r="F25" s="72"/>
      <c r="G25" s="72" t="s">
        <v>18</v>
      </c>
      <c r="H25" s="110" t="s">
        <v>37</v>
      </c>
    </row>
    <row r="26" spans="2:10" ht="30" customHeight="1" x14ac:dyDescent="0.3">
      <c r="B26" s="79" t="s">
        <v>24</v>
      </c>
      <c r="D26" s="73"/>
      <c r="E26" s="73"/>
      <c r="F26" s="73"/>
      <c r="G26" s="73" t="s">
        <v>18</v>
      </c>
      <c r="H26" s="111" t="s">
        <v>37</v>
      </c>
      <c r="J26" s="84"/>
    </row>
    <row r="27" spans="2:10" ht="30" customHeight="1" x14ac:dyDescent="0.3">
      <c r="B27" s="85"/>
      <c r="C27" s="85"/>
      <c r="D27" s="72" t="s">
        <v>52</v>
      </c>
      <c r="E27" s="72"/>
      <c r="F27" s="72"/>
      <c r="H27" s="81" t="s">
        <v>33</v>
      </c>
    </row>
    <row r="28" spans="2:10" ht="30" customHeight="1" x14ac:dyDescent="0.3">
      <c r="B28" s="86"/>
      <c r="C28" s="86"/>
      <c r="D28" s="87" t="s">
        <v>32</v>
      </c>
      <c r="E28" s="87"/>
      <c r="F28" s="87"/>
      <c r="G28" s="88"/>
      <c r="H28" s="112" t="s">
        <v>53</v>
      </c>
    </row>
    <row r="29" spans="2:10" ht="30" customHeight="1" x14ac:dyDescent="0.3">
      <c r="D29" s="74" t="s">
        <v>54</v>
      </c>
      <c r="H29" s="89" t="s">
        <v>33</v>
      </c>
    </row>
    <row r="30" spans="2:10" ht="30" customHeight="1" x14ac:dyDescent="0.3"/>
    <row r="31" spans="2:10" ht="30" customHeight="1" x14ac:dyDescent="0.3"/>
  </sheetData>
  <mergeCells count="5">
    <mergeCell ref="B1:H1"/>
    <mergeCell ref="B6:C6"/>
    <mergeCell ref="B2:H2"/>
    <mergeCell ref="B3:H4"/>
    <mergeCell ref="D6:F6"/>
  </mergeCells>
  <pageMargins left="0" right="0" top="0" bottom="0" header="0" footer="0"/>
  <pageSetup paperSize="9" scale="59" orientation="landscape" horizontalDpi="4294967294" verticalDpi="4294967294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G16" zoomScale="85" zoomScaleNormal="85" workbookViewId="0">
      <selection activeCell="H23" sqref="H23:T23"/>
    </sheetView>
  </sheetViews>
  <sheetFormatPr defaultRowHeight="14.4" x14ac:dyDescent="0.3"/>
  <cols>
    <col min="1" max="1" width="71.33203125" customWidth="1"/>
    <col min="2" max="2" width="18.109375" customWidth="1"/>
    <col min="3" max="3" width="10.44140625" bestFit="1" customWidth="1"/>
    <col min="4" max="4" width="7.33203125" bestFit="1" customWidth="1"/>
    <col min="5" max="5" width="9.77734375" bestFit="1" customWidth="1"/>
    <col min="7" max="7" width="11.21875" style="60" bestFit="1" customWidth="1"/>
    <col min="8" max="8" width="15.44140625" bestFit="1" customWidth="1"/>
    <col min="9" max="9" width="12.44140625" bestFit="1" customWidth="1"/>
    <col min="10" max="10" width="15.44140625" style="47" bestFit="1" customWidth="1"/>
    <col min="11" max="11" width="12.44140625" bestFit="1" customWidth="1"/>
    <col min="12" max="12" width="15.44140625" customWidth="1"/>
    <col min="13" max="13" width="12.44140625" bestFit="1" customWidth="1"/>
    <col min="14" max="14" width="15.44140625" customWidth="1"/>
    <col min="15" max="15" width="12.44140625" bestFit="1" customWidth="1"/>
    <col min="16" max="16" width="15.44140625" bestFit="1" customWidth="1"/>
    <col min="17" max="17" width="11.21875" bestFit="1" customWidth="1"/>
    <col min="18" max="18" width="15.44140625" bestFit="1" customWidth="1"/>
    <col min="19" max="19" width="11.21875" bestFit="1" customWidth="1"/>
    <col min="20" max="20" width="15.44140625" bestFit="1" customWidth="1"/>
    <col min="21" max="21" width="10.33203125" bestFit="1" customWidth="1"/>
  </cols>
  <sheetData>
    <row r="1" spans="1:20" ht="15.6" x14ac:dyDescent="0.3">
      <c r="A1" s="8"/>
      <c r="B1" s="8"/>
      <c r="C1" s="9"/>
      <c r="D1" s="9"/>
      <c r="E1" s="9"/>
      <c r="F1" s="9"/>
      <c r="G1" s="56"/>
      <c r="H1" s="25"/>
      <c r="I1" s="25"/>
    </row>
    <row r="2" spans="1:20" ht="15.6" x14ac:dyDescent="0.3">
      <c r="A2" s="103" t="s">
        <v>26</v>
      </c>
      <c r="B2" s="103"/>
      <c r="C2" s="103"/>
      <c r="D2" s="103"/>
      <c r="E2" s="103"/>
      <c r="F2" s="9"/>
      <c r="G2" s="56"/>
      <c r="H2" s="25"/>
      <c r="I2" s="25"/>
    </row>
    <row r="3" spans="1:20" ht="15.6" x14ac:dyDescent="0.3">
      <c r="A3" s="104" t="s">
        <v>0</v>
      </c>
      <c r="B3" s="104"/>
      <c r="C3" s="104"/>
      <c r="D3" s="104"/>
      <c r="E3" s="104"/>
      <c r="F3" s="9"/>
      <c r="G3" s="56"/>
      <c r="H3" s="25"/>
      <c r="I3" s="25"/>
    </row>
    <row r="4" spans="1:20" ht="16.2" thickBot="1" x14ac:dyDescent="0.35">
      <c r="A4" s="104"/>
      <c r="B4" s="104"/>
      <c r="C4" s="104"/>
      <c r="D4" s="104"/>
      <c r="E4" s="104"/>
      <c r="F4" s="9"/>
      <c r="G4" s="56"/>
      <c r="H4" s="25"/>
      <c r="I4" s="25"/>
    </row>
    <row r="5" spans="1:20" ht="18" thickBot="1" x14ac:dyDescent="0.35">
      <c r="A5" s="10" t="s">
        <v>38</v>
      </c>
      <c r="B5" s="10"/>
      <c r="C5" s="11"/>
      <c r="D5" s="11"/>
      <c r="E5" s="11"/>
      <c r="F5" s="9"/>
      <c r="G5" s="94">
        <v>7</v>
      </c>
      <c r="H5" s="95"/>
      <c r="I5" s="94">
        <v>6</v>
      </c>
      <c r="J5" s="95"/>
      <c r="K5" s="94">
        <v>5</v>
      </c>
      <c r="L5" s="95"/>
      <c r="M5" s="94">
        <v>4</v>
      </c>
      <c r="N5" s="95"/>
      <c r="O5" s="94">
        <v>3</v>
      </c>
      <c r="P5" s="95"/>
      <c r="Q5" s="94">
        <v>2</v>
      </c>
      <c r="R5" s="95"/>
      <c r="S5" s="94">
        <v>1</v>
      </c>
      <c r="T5" s="95"/>
    </row>
    <row r="6" spans="1:20" ht="36.6" thickBot="1" x14ac:dyDescent="0.35">
      <c r="A6" s="105" t="s">
        <v>1</v>
      </c>
      <c r="B6" s="106"/>
      <c r="C6" s="32" t="s">
        <v>34</v>
      </c>
      <c r="D6" s="38" t="s">
        <v>28</v>
      </c>
      <c r="E6" s="33" t="s">
        <v>31</v>
      </c>
      <c r="F6" s="9"/>
      <c r="G6" s="96" t="s">
        <v>39</v>
      </c>
      <c r="H6" s="97"/>
      <c r="I6" s="101" t="s">
        <v>40</v>
      </c>
      <c r="J6" s="102"/>
      <c r="K6" s="96" t="s">
        <v>41</v>
      </c>
      <c r="L6" s="97"/>
      <c r="M6" s="96" t="s">
        <v>42</v>
      </c>
      <c r="N6" s="97"/>
      <c r="O6" s="96" t="s">
        <v>43</v>
      </c>
      <c r="P6" s="97"/>
      <c r="Q6" s="96" t="s">
        <v>44</v>
      </c>
      <c r="R6" s="97"/>
      <c r="S6" s="96" t="s">
        <v>45</v>
      </c>
      <c r="T6" s="97"/>
    </row>
    <row r="7" spans="1:20" s="39" customFormat="1" ht="15.6" x14ac:dyDescent="0.3">
      <c r="A7" s="1" t="s">
        <v>2</v>
      </c>
      <c r="B7" s="2" t="s">
        <v>20</v>
      </c>
      <c r="C7" s="34">
        <v>300</v>
      </c>
      <c r="D7" s="26"/>
      <c r="E7" s="26"/>
      <c r="F7" s="31"/>
      <c r="G7" s="57">
        <v>1.23</v>
      </c>
      <c r="H7" s="41">
        <f>+G7*C7</f>
        <v>369</v>
      </c>
      <c r="I7" s="48">
        <v>1.23</v>
      </c>
      <c r="J7" s="41">
        <f>+I7*C7</f>
        <v>369</v>
      </c>
      <c r="K7" s="40">
        <v>12.3</v>
      </c>
      <c r="L7" s="41">
        <f>+K7*C7</f>
        <v>3690</v>
      </c>
      <c r="M7" s="40">
        <v>6.29</v>
      </c>
      <c r="N7" s="41">
        <f>+M7*C7</f>
        <v>1887</v>
      </c>
      <c r="O7" s="40">
        <v>24.6</v>
      </c>
      <c r="P7" s="41">
        <f>+O7*C7</f>
        <v>7380</v>
      </c>
      <c r="Q7" s="40">
        <v>1.23</v>
      </c>
      <c r="R7" s="41">
        <f>+Q7*C7</f>
        <v>369</v>
      </c>
      <c r="S7" s="40">
        <v>9.84</v>
      </c>
      <c r="T7" s="41">
        <f>+S7*C7</f>
        <v>2952</v>
      </c>
    </row>
    <row r="8" spans="1:20" ht="15.6" x14ac:dyDescent="0.3">
      <c r="A8" s="12" t="s">
        <v>3</v>
      </c>
      <c r="B8" s="13" t="s">
        <v>19</v>
      </c>
      <c r="C8" s="35">
        <v>400</v>
      </c>
      <c r="D8" s="27"/>
      <c r="E8" s="27"/>
      <c r="F8" s="9"/>
      <c r="G8" s="58">
        <v>1.23</v>
      </c>
      <c r="H8" s="43">
        <f t="shared" ref="H8:H22" si="0">+G8*C8</f>
        <v>492</v>
      </c>
      <c r="I8" s="49">
        <v>1.23</v>
      </c>
      <c r="J8" s="41">
        <f t="shared" ref="J8:J22" si="1">+I8*C8</f>
        <v>492</v>
      </c>
      <c r="K8" s="42">
        <v>12.3</v>
      </c>
      <c r="L8" s="41">
        <f t="shared" ref="L8:L22" si="2">+K8*C8</f>
        <v>4920</v>
      </c>
      <c r="M8" s="42">
        <v>4.2699999999999996</v>
      </c>
      <c r="N8" s="41">
        <f t="shared" ref="N8:N22" si="3">+M8*C8</f>
        <v>1707.9999999999998</v>
      </c>
      <c r="O8" s="42">
        <v>24.6</v>
      </c>
      <c r="P8" s="41">
        <f t="shared" ref="P8:P22" si="4">+O8*C8</f>
        <v>9840</v>
      </c>
      <c r="Q8" s="42">
        <v>1.23</v>
      </c>
      <c r="R8" s="41">
        <f t="shared" ref="R8:R22" si="5">+Q8*C8</f>
        <v>492</v>
      </c>
      <c r="S8" s="42">
        <v>10.210000000000001</v>
      </c>
      <c r="T8" s="41">
        <f t="shared" ref="T8:T22" si="6">+S8*C8</f>
        <v>4084.0000000000005</v>
      </c>
    </row>
    <row r="9" spans="1:20" s="39" customFormat="1" ht="15.6" x14ac:dyDescent="0.3">
      <c r="A9" s="3" t="s">
        <v>4</v>
      </c>
      <c r="B9" s="4" t="s">
        <v>19</v>
      </c>
      <c r="C9" s="36">
        <v>300</v>
      </c>
      <c r="D9" s="28"/>
      <c r="E9" s="28"/>
      <c r="F9" s="31"/>
      <c r="G9" s="57">
        <v>12.3</v>
      </c>
      <c r="H9" s="41">
        <f t="shared" si="0"/>
        <v>3690</v>
      </c>
      <c r="I9" s="48">
        <v>6.15</v>
      </c>
      <c r="J9" s="41">
        <f t="shared" si="1"/>
        <v>1845</v>
      </c>
      <c r="K9" s="40">
        <v>14.76</v>
      </c>
      <c r="L9" s="41">
        <f t="shared" si="2"/>
        <v>4428</v>
      </c>
      <c r="M9" s="40">
        <v>6.54</v>
      </c>
      <c r="N9" s="41">
        <f t="shared" si="3"/>
        <v>1962</v>
      </c>
      <c r="O9" s="40">
        <v>6.15</v>
      </c>
      <c r="P9" s="41">
        <f t="shared" si="4"/>
        <v>1845</v>
      </c>
      <c r="Q9" s="40">
        <v>1.23</v>
      </c>
      <c r="R9" s="41">
        <f t="shared" si="5"/>
        <v>369</v>
      </c>
      <c r="S9" s="40">
        <v>15.99</v>
      </c>
      <c r="T9" s="41">
        <f t="shared" si="6"/>
        <v>4797</v>
      </c>
    </row>
    <row r="10" spans="1:20" ht="31.2" x14ac:dyDescent="0.3">
      <c r="A10" s="12" t="s">
        <v>5</v>
      </c>
      <c r="B10" s="13" t="s">
        <v>20</v>
      </c>
      <c r="C10" s="35">
        <v>2000</v>
      </c>
      <c r="D10" s="27"/>
      <c r="E10" s="27"/>
      <c r="F10" s="9"/>
      <c r="G10" s="58">
        <v>24.6</v>
      </c>
      <c r="H10" s="43">
        <f t="shared" si="0"/>
        <v>49200</v>
      </c>
      <c r="I10" s="49">
        <v>22</v>
      </c>
      <c r="J10" s="41">
        <f t="shared" si="1"/>
        <v>44000</v>
      </c>
      <c r="K10" s="42">
        <v>55.35</v>
      </c>
      <c r="L10" s="41">
        <f t="shared" si="2"/>
        <v>110700</v>
      </c>
      <c r="M10" s="42">
        <v>25.53</v>
      </c>
      <c r="N10" s="41">
        <f t="shared" si="3"/>
        <v>51060</v>
      </c>
      <c r="O10" s="42">
        <v>41.82</v>
      </c>
      <c r="P10" s="41">
        <f t="shared" si="4"/>
        <v>83640</v>
      </c>
      <c r="Q10" s="42">
        <v>20.91</v>
      </c>
      <c r="R10" s="41">
        <f t="shared" si="5"/>
        <v>41820</v>
      </c>
      <c r="S10" s="42">
        <v>44.28</v>
      </c>
      <c r="T10" s="41">
        <f t="shared" si="6"/>
        <v>88560</v>
      </c>
    </row>
    <row r="11" spans="1:20" s="39" customFormat="1" ht="15.6" x14ac:dyDescent="0.3">
      <c r="A11" s="3" t="s">
        <v>6</v>
      </c>
      <c r="B11" s="4" t="s">
        <v>19</v>
      </c>
      <c r="C11" s="36">
        <v>200</v>
      </c>
      <c r="D11" s="28"/>
      <c r="E11" s="28"/>
      <c r="F11" s="31"/>
      <c r="G11" s="57">
        <v>22.14</v>
      </c>
      <c r="H11" s="41">
        <f t="shared" si="0"/>
        <v>4428</v>
      </c>
      <c r="I11" s="48">
        <v>12.3</v>
      </c>
      <c r="J11" s="41">
        <f t="shared" si="1"/>
        <v>2460</v>
      </c>
      <c r="K11" s="40">
        <v>24.06</v>
      </c>
      <c r="L11" s="41">
        <f t="shared" si="2"/>
        <v>4812</v>
      </c>
      <c r="M11" s="40">
        <v>17.75</v>
      </c>
      <c r="N11" s="41">
        <f t="shared" si="3"/>
        <v>3550</v>
      </c>
      <c r="O11" s="40">
        <v>8.61</v>
      </c>
      <c r="P11" s="41">
        <f t="shared" si="4"/>
        <v>1722</v>
      </c>
      <c r="Q11" s="40">
        <v>1.23</v>
      </c>
      <c r="R11" s="41">
        <f t="shared" si="5"/>
        <v>246</v>
      </c>
      <c r="S11" s="40">
        <v>44.03</v>
      </c>
      <c r="T11" s="41">
        <f t="shared" si="6"/>
        <v>8806</v>
      </c>
    </row>
    <row r="12" spans="1:20" ht="46.8" x14ac:dyDescent="0.3">
      <c r="A12" s="12" t="s">
        <v>7</v>
      </c>
      <c r="B12" s="13" t="s">
        <v>20</v>
      </c>
      <c r="C12" s="35">
        <v>3000</v>
      </c>
      <c r="D12" s="27"/>
      <c r="E12" s="27"/>
      <c r="F12" s="9"/>
      <c r="G12" s="58">
        <v>63.96</v>
      </c>
      <c r="H12" s="43">
        <f t="shared" si="0"/>
        <v>191880</v>
      </c>
      <c r="I12" s="49">
        <v>49</v>
      </c>
      <c r="J12" s="41">
        <f t="shared" si="1"/>
        <v>147000</v>
      </c>
      <c r="K12" s="42">
        <v>67.650000000000006</v>
      </c>
      <c r="L12" s="41">
        <f t="shared" si="2"/>
        <v>202950.00000000003</v>
      </c>
      <c r="M12" s="42">
        <v>61.11</v>
      </c>
      <c r="N12" s="41">
        <f t="shared" si="3"/>
        <v>183330</v>
      </c>
      <c r="O12" s="42">
        <v>59.04</v>
      </c>
      <c r="P12" s="41">
        <f t="shared" si="4"/>
        <v>177120</v>
      </c>
      <c r="Q12" s="42">
        <v>49.2</v>
      </c>
      <c r="R12" s="41">
        <f t="shared" si="5"/>
        <v>147600</v>
      </c>
      <c r="S12" s="42">
        <v>61.5</v>
      </c>
      <c r="T12" s="41">
        <f t="shared" si="6"/>
        <v>184500</v>
      </c>
    </row>
    <row r="13" spans="1:20" s="39" customFormat="1" ht="46.8" x14ac:dyDescent="0.3">
      <c r="A13" s="3" t="s">
        <v>27</v>
      </c>
      <c r="B13" s="4" t="s">
        <v>20</v>
      </c>
      <c r="C13" s="36">
        <v>2000</v>
      </c>
      <c r="D13" s="28"/>
      <c r="E13" s="28"/>
      <c r="F13" s="31"/>
      <c r="G13" s="57">
        <v>66.42</v>
      </c>
      <c r="H13" s="41">
        <f t="shared" si="0"/>
        <v>132840</v>
      </c>
      <c r="I13" s="48">
        <v>55</v>
      </c>
      <c r="J13" s="41">
        <f t="shared" si="1"/>
        <v>110000</v>
      </c>
      <c r="K13" s="40">
        <v>70.11</v>
      </c>
      <c r="L13" s="41">
        <f t="shared" si="2"/>
        <v>140220</v>
      </c>
      <c r="M13" s="40">
        <v>67.42</v>
      </c>
      <c r="N13" s="41">
        <f t="shared" si="3"/>
        <v>134840</v>
      </c>
      <c r="O13" s="40">
        <v>63.96</v>
      </c>
      <c r="P13" s="41">
        <f t="shared" si="4"/>
        <v>127920</v>
      </c>
      <c r="Q13" s="40">
        <v>54.12</v>
      </c>
      <c r="R13" s="41">
        <f t="shared" si="5"/>
        <v>108240</v>
      </c>
      <c r="S13" s="40">
        <v>67.650000000000006</v>
      </c>
      <c r="T13" s="41">
        <f t="shared" si="6"/>
        <v>135300</v>
      </c>
    </row>
    <row r="14" spans="1:20" ht="31.2" x14ac:dyDescent="0.3">
      <c r="A14" s="12" t="s">
        <v>8</v>
      </c>
      <c r="B14" s="13" t="s">
        <v>20</v>
      </c>
      <c r="C14" s="35">
        <v>2500</v>
      </c>
      <c r="D14" s="27"/>
      <c r="E14" s="27"/>
      <c r="F14" s="9"/>
      <c r="G14" s="58">
        <v>19.68</v>
      </c>
      <c r="H14" s="43">
        <f t="shared" si="0"/>
        <v>49200</v>
      </c>
      <c r="I14" s="49">
        <v>17.22</v>
      </c>
      <c r="J14" s="41">
        <f t="shared" si="1"/>
        <v>43050</v>
      </c>
      <c r="K14" s="42">
        <v>22.14</v>
      </c>
      <c r="L14" s="41">
        <f t="shared" si="2"/>
        <v>55350</v>
      </c>
      <c r="M14" s="42">
        <v>24.74</v>
      </c>
      <c r="N14" s="41">
        <f t="shared" si="3"/>
        <v>61849.999999999993</v>
      </c>
      <c r="O14" s="42">
        <v>25.83</v>
      </c>
      <c r="P14" s="41">
        <f t="shared" si="4"/>
        <v>64574.999999999993</v>
      </c>
      <c r="Q14" s="42">
        <v>13.53</v>
      </c>
      <c r="R14" s="41">
        <f t="shared" si="5"/>
        <v>33825</v>
      </c>
      <c r="S14" s="42">
        <v>28.29</v>
      </c>
      <c r="T14" s="41">
        <f t="shared" si="6"/>
        <v>70725</v>
      </c>
    </row>
    <row r="15" spans="1:20" s="39" customFormat="1" ht="31.2" x14ac:dyDescent="0.3">
      <c r="A15" s="3" t="s">
        <v>9</v>
      </c>
      <c r="B15" s="4" t="s">
        <v>19</v>
      </c>
      <c r="C15" s="36">
        <v>600</v>
      </c>
      <c r="D15" s="28"/>
      <c r="E15" s="28"/>
      <c r="F15" s="31"/>
      <c r="G15" s="57">
        <v>59.04</v>
      </c>
      <c r="H15" s="41">
        <f t="shared" si="0"/>
        <v>35424</v>
      </c>
      <c r="I15" s="48">
        <v>40</v>
      </c>
      <c r="J15" s="41">
        <f t="shared" si="1"/>
        <v>24000</v>
      </c>
      <c r="K15" s="40">
        <v>49.2</v>
      </c>
      <c r="L15" s="41">
        <f t="shared" si="2"/>
        <v>29520</v>
      </c>
      <c r="M15" s="40">
        <v>49.66</v>
      </c>
      <c r="N15" s="41">
        <f t="shared" si="3"/>
        <v>29795.999999999996</v>
      </c>
      <c r="O15" s="40">
        <v>59.04</v>
      </c>
      <c r="P15" s="41">
        <f t="shared" si="4"/>
        <v>35424</v>
      </c>
      <c r="Q15" s="40">
        <v>49.2</v>
      </c>
      <c r="R15" s="41">
        <f t="shared" si="5"/>
        <v>29520</v>
      </c>
      <c r="S15" s="40">
        <v>52.89</v>
      </c>
      <c r="T15" s="41">
        <f t="shared" si="6"/>
        <v>31734</v>
      </c>
    </row>
    <row r="16" spans="1:20" ht="31.2" x14ac:dyDescent="0.3">
      <c r="A16" s="12" t="s">
        <v>10</v>
      </c>
      <c r="B16" s="13" t="s">
        <v>19</v>
      </c>
      <c r="C16" s="35">
        <v>600</v>
      </c>
      <c r="D16" s="27"/>
      <c r="E16" s="27"/>
      <c r="F16" s="9"/>
      <c r="G16" s="58">
        <v>18</v>
      </c>
      <c r="H16" s="43">
        <f t="shared" si="0"/>
        <v>10800</v>
      </c>
      <c r="I16" s="49">
        <v>20</v>
      </c>
      <c r="J16" s="41">
        <f t="shared" si="1"/>
        <v>12000</v>
      </c>
      <c r="K16" s="42">
        <v>19.68</v>
      </c>
      <c r="L16" s="41">
        <f t="shared" si="2"/>
        <v>11808</v>
      </c>
      <c r="M16" s="42">
        <v>15.67</v>
      </c>
      <c r="N16" s="41">
        <f t="shared" si="3"/>
        <v>9402</v>
      </c>
      <c r="O16" s="42">
        <v>23.37</v>
      </c>
      <c r="P16" s="41">
        <f t="shared" si="4"/>
        <v>14022</v>
      </c>
      <c r="Q16" s="42">
        <v>30.75</v>
      </c>
      <c r="R16" s="41">
        <f t="shared" si="5"/>
        <v>18450</v>
      </c>
      <c r="S16" s="42">
        <v>19.68</v>
      </c>
      <c r="T16" s="41">
        <f t="shared" si="6"/>
        <v>11808</v>
      </c>
    </row>
    <row r="17" spans="1:22" s="39" customFormat="1" ht="31.2" x14ac:dyDescent="0.3">
      <c r="A17" s="3" t="s">
        <v>11</v>
      </c>
      <c r="B17" s="4" t="s">
        <v>19</v>
      </c>
      <c r="C17" s="36">
        <v>50</v>
      </c>
      <c r="D17" s="28"/>
      <c r="E17" s="28"/>
      <c r="F17" s="31"/>
      <c r="G17" s="57">
        <v>43.05</v>
      </c>
      <c r="H17" s="41">
        <f t="shared" si="0"/>
        <v>2152.5</v>
      </c>
      <c r="I17" s="48">
        <v>18.45</v>
      </c>
      <c r="J17" s="41">
        <f t="shared" si="1"/>
        <v>922.5</v>
      </c>
      <c r="K17" s="40">
        <v>24.6</v>
      </c>
      <c r="L17" s="41">
        <f t="shared" si="2"/>
        <v>1230</v>
      </c>
      <c r="M17" s="40">
        <v>46.51</v>
      </c>
      <c r="N17" s="41">
        <f t="shared" si="3"/>
        <v>2325.5</v>
      </c>
      <c r="O17" s="40">
        <v>1116.8499999999999</v>
      </c>
      <c r="P17" s="41">
        <f t="shared" si="4"/>
        <v>55842.499999999993</v>
      </c>
      <c r="Q17" s="40">
        <v>1.23</v>
      </c>
      <c r="R17" s="41">
        <f t="shared" si="5"/>
        <v>61.5</v>
      </c>
      <c r="S17" s="40">
        <v>62.73</v>
      </c>
      <c r="T17" s="41">
        <f t="shared" si="6"/>
        <v>3136.5</v>
      </c>
    </row>
    <row r="18" spans="1:22" ht="19.2" customHeight="1" x14ac:dyDescent="0.3">
      <c r="A18" s="12" t="s">
        <v>12</v>
      </c>
      <c r="B18" s="13" t="s">
        <v>19</v>
      </c>
      <c r="C18" s="35">
        <v>50</v>
      </c>
      <c r="D18" s="27"/>
      <c r="E18" s="27"/>
      <c r="F18" s="9"/>
      <c r="G18" s="58">
        <v>43.05</v>
      </c>
      <c r="H18" s="43">
        <f t="shared" si="0"/>
        <v>2152.5</v>
      </c>
      <c r="I18" s="49">
        <v>14.76</v>
      </c>
      <c r="J18" s="41">
        <f t="shared" si="1"/>
        <v>738</v>
      </c>
      <c r="K18" s="42">
        <v>24.6</v>
      </c>
      <c r="L18" s="41">
        <f t="shared" si="2"/>
        <v>1230</v>
      </c>
      <c r="M18" s="42">
        <v>20.23</v>
      </c>
      <c r="N18" s="41">
        <f t="shared" si="3"/>
        <v>1011.5</v>
      </c>
      <c r="O18" s="42">
        <v>49.2</v>
      </c>
      <c r="P18" s="41">
        <f t="shared" si="4"/>
        <v>2460</v>
      </c>
      <c r="Q18" s="42">
        <v>1.23</v>
      </c>
      <c r="R18" s="41">
        <f t="shared" si="5"/>
        <v>61.5</v>
      </c>
      <c r="S18" s="42">
        <v>47.97</v>
      </c>
      <c r="T18" s="41">
        <f t="shared" si="6"/>
        <v>2398.5</v>
      </c>
    </row>
    <row r="19" spans="1:22" s="39" customFormat="1" ht="19.2" customHeight="1" x14ac:dyDescent="0.3">
      <c r="A19" s="3" t="s">
        <v>22</v>
      </c>
      <c r="B19" s="4" t="s">
        <v>19</v>
      </c>
      <c r="C19" s="36">
        <v>50</v>
      </c>
      <c r="D19" s="28"/>
      <c r="E19" s="28"/>
      <c r="F19" s="31"/>
      <c r="G19" s="57">
        <v>300</v>
      </c>
      <c r="H19" s="41">
        <f t="shared" si="0"/>
        <v>15000</v>
      </c>
      <c r="I19" s="48">
        <v>24.6</v>
      </c>
      <c r="J19" s="41">
        <f t="shared" si="1"/>
        <v>1230</v>
      </c>
      <c r="K19" s="40">
        <v>123</v>
      </c>
      <c r="L19" s="41">
        <f t="shared" si="2"/>
        <v>6150</v>
      </c>
      <c r="M19" s="40">
        <v>218.36</v>
      </c>
      <c r="N19" s="41">
        <f t="shared" si="3"/>
        <v>10918</v>
      </c>
      <c r="O19" s="40">
        <v>307.5</v>
      </c>
      <c r="P19" s="41">
        <f t="shared" si="4"/>
        <v>15375</v>
      </c>
      <c r="Q19" s="40">
        <v>79.95</v>
      </c>
      <c r="R19" s="41">
        <f t="shared" si="5"/>
        <v>3997.5</v>
      </c>
      <c r="S19" s="40">
        <v>565.79999999999995</v>
      </c>
      <c r="T19" s="41">
        <f t="shared" si="6"/>
        <v>28289.999999999996</v>
      </c>
    </row>
    <row r="20" spans="1:22" ht="19.2" customHeight="1" x14ac:dyDescent="0.3">
      <c r="A20" s="12" t="s">
        <v>13</v>
      </c>
      <c r="B20" s="13" t="s">
        <v>20</v>
      </c>
      <c r="C20" s="35">
        <v>2000</v>
      </c>
      <c r="D20" s="27"/>
      <c r="E20" s="27"/>
      <c r="F20" s="9"/>
      <c r="G20" s="58">
        <v>4.92</v>
      </c>
      <c r="H20" s="43">
        <f t="shared" si="0"/>
        <v>9840</v>
      </c>
      <c r="I20" s="49">
        <v>2.46</v>
      </c>
      <c r="J20" s="41">
        <f t="shared" si="1"/>
        <v>4920</v>
      </c>
      <c r="K20" s="42">
        <v>18.45</v>
      </c>
      <c r="L20" s="41">
        <f t="shared" si="2"/>
        <v>36900</v>
      </c>
      <c r="M20" s="42">
        <v>22.56</v>
      </c>
      <c r="N20" s="41">
        <f t="shared" si="3"/>
        <v>45120</v>
      </c>
      <c r="O20" s="42">
        <v>7.38</v>
      </c>
      <c r="P20" s="41">
        <f t="shared" si="4"/>
        <v>14760</v>
      </c>
      <c r="Q20" s="42">
        <v>1.23</v>
      </c>
      <c r="R20" s="41">
        <f t="shared" si="5"/>
        <v>2460</v>
      </c>
      <c r="S20" s="42">
        <v>12.3</v>
      </c>
      <c r="T20" s="41">
        <f t="shared" si="6"/>
        <v>24600</v>
      </c>
    </row>
    <row r="21" spans="1:22" s="39" customFormat="1" ht="19.2" customHeight="1" x14ac:dyDescent="0.3">
      <c r="A21" s="3" t="s">
        <v>14</v>
      </c>
      <c r="B21" s="4" t="s">
        <v>21</v>
      </c>
      <c r="C21" s="36">
        <v>50</v>
      </c>
      <c r="D21" s="28"/>
      <c r="E21" s="28"/>
      <c r="F21" s="31"/>
      <c r="G21" s="57">
        <v>50</v>
      </c>
      <c r="H21" s="41">
        <f t="shared" si="0"/>
        <v>2500</v>
      </c>
      <c r="I21" s="48">
        <v>5</v>
      </c>
      <c r="J21" s="41">
        <f t="shared" si="1"/>
        <v>250</v>
      </c>
      <c r="K21" s="40">
        <v>24.6</v>
      </c>
      <c r="L21" s="41">
        <f t="shared" si="2"/>
        <v>1230</v>
      </c>
      <c r="M21" s="40">
        <v>230.34</v>
      </c>
      <c r="N21" s="41">
        <f t="shared" si="3"/>
        <v>11517</v>
      </c>
      <c r="O21" s="40">
        <v>98.4</v>
      </c>
      <c r="P21" s="41">
        <f t="shared" si="4"/>
        <v>4920</v>
      </c>
      <c r="Q21" s="40">
        <v>12.3</v>
      </c>
      <c r="R21" s="41">
        <f t="shared" si="5"/>
        <v>615</v>
      </c>
      <c r="S21" s="40">
        <v>123</v>
      </c>
      <c r="T21" s="41">
        <f t="shared" si="6"/>
        <v>6150</v>
      </c>
    </row>
    <row r="22" spans="1:22" ht="31.2" x14ac:dyDescent="0.3">
      <c r="A22" s="12" t="s">
        <v>15</v>
      </c>
      <c r="B22" s="13" t="s">
        <v>21</v>
      </c>
      <c r="C22" s="35">
        <v>50</v>
      </c>
      <c r="D22" s="27"/>
      <c r="E22" s="27"/>
      <c r="F22" s="9"/>
      <c r="G22" s="58">
        <v>100</v>
      </c>
      <c r="H22" s="43">
        <f t="shared" si="0"/>
        <v>5000</v>
      </c>
      <c r="I22" s="49">
        <v>5</v>
      </c>
      <c r="J22" s="41">
        <f t="shared" si="1"/>
        <v>250</v>
      </c>
      <c r="K22" s="42">
        <v>61.5</v>
      </c>
      <c r="L22" s="41">
        <f t="shared" si="2"/>
        <v>3075</v>
      </c>
      <c r="M22" s="42">
        <v>111.29</v>
      </c>
      <c r="N22" s="41">
        <f t="shared" si="3"/>
        <v>5564.5</v>
      </c>
      <c r="O22" s="42">
        <v>184.5</v>
      </c>
      <c r="P22" s="41">
        <f t="shared" si="4"/>
        <v>9225</v>
      </c>
      <c r="Q22" s="42">
        <v>12.3</v>
      </c>
      <c r="R22" s="41">
        <f t="shared" si="5"/>
        <v>615</v>
      </c>
      <c r="S22" s="42">
        <v>221.4</v>
      </c>
      <c r="T22" s="41">
        <f t="shared" si="6"/>
        <v>11070</v>
      </c>
    </row>
    <row r="23" spans="1:22" ht="15.6" x14ac:dyDescent="0.3">
      <c r="A23" s="12"/>
      <c r="B23" s="13"/>
      <c r="C23" s="14"/>
      <c r="D23" s="27" t="s">
        <v>30</v>
      </c>
      <c r="E23" s="27"/>
      <c r="F23" s="9"/>
      <c r="G23" s="58"/>
      <c r="H23" s="43">
        <f>SUM(H7:H22)</f>
        <v>514968</v>
      </c>
      <c r="I23" s="49"/>
      <c r="J23" s="50">
        <f>SUM(J7:J22)</f>
        <v>393526.5</v>
      </c>
      <c r="K23" s="42"/>
      <c r="L23" s="43">
        <f>SUM(L7:L22)</f>
        <v>618213</v>
      </c>
      <c r="M23" s="42"/>
      <c r="N23" s="43">
        <f>SUM(N7:N22)</f>
        <v>555841.5</v>
      </c>
      <c r="O23" s="42"/>
      <c r="P23" s="43">
        <f>SUM(P7:P22)</f>
        <v>626070.5</v>
      </c>
      <c r="Q23" s="42"/>
      <c r="R23" s="43">
        <f>SUM(R7:R22)</f>
        <v>388741.5</v>
      </c>
      <c r="S23" s="42"/>
      <c r="T23" s="43">
        <f>SUM(T7:T22)</f>
        <v>618911</v>
      </c>
      <c r="U23" s="54">
        <f>+MIN(G23:T23)</f>
        <v>388741.5</v>
      </c>
    </row>
    <row r="24" spans="1:22" ht="31.2" x14ac:dyDescent="0.3">
      <c r="A24" s="3" t="s">
        <v>25</v>
      </c>
      <c r="B24" s="4"/>
      <c r="C24" s="5"/>
      <c r="D24" s="19"/>
      <c r="E24" s="19"/>
      <c r="F24" s="9"/>
      <c r="G24" s="64">
        <f>+$U$23/H23*80</f>
        <v>60.390781563126254</v>
      </c>
      <c r="H24" s="62"/>
      <c r="I24" s="64">
        <f>+$U$23/J23*80</f>
        <v>79.027257376568031</v>
      </c>
      <c r="J24" s="63"/>
      <c r="K24" s="64">
        <f>+$U$23/L23*80</f>
        <v>50.305186076643487</v>
      </c>
      <c r="L24" s="61"/>
      <c r="M24" s="64">
        <f>+$U$23/N23*80</f>
        <v>55.94997854604236</v>
      </c>
      <c r="N24" s="61"/>
      <c r="O24" s="65">
        <f>+$U$23/P23*80</f>
        <v>49.673830662840686</v>
      </c>
      <c r="P24" s="61"/>
      <c r="Q24" s="64">
        <f>+$U$23/R23*80</f>
        <v>80</v>
      </c>
      <c r="R24" s="61"/>
      <c r="S24" s="64">
        <f>+$U$23/T23*80</f>
        <v>50.248452523868536</v>
      </c>
      <c r="T24" s="43"/>
      <c r="U24" s="55"/>
    </row>
    <row r="25" spans="1:22" ht="15.6" x14ac:dyDescent="0.3">
      <c r="A25" s="15" t="s">
        <v>16</v>
      </c>
      <c r="B25" s="16"/>
      <c r="C25" s="21" t="s">
        <v>17</v>
      </c>
      <c r="D25" s="9"/>
      <c r="E25" s="29" t="s">
        <v>35</v>
      </c>
      <c r="F25" s="9">
        <v>8</v>
      </c>
      <c r="G25" s="58">
        <f>+$U$25/H25*8</f>
        <v>8</v>
      </c>
      <c r="H25" s="43">
        <v>0.3</v>
      </c>
      <c r="I25" s="58">
        <f>+$U$25/J25*8</f>
        <v>0.48</v>
      </c>
      <c r="J25" s="51">
        <v>5</v>
      </c>
      <c r="K25" s="58">
        <f>+$U$25/L25*8</f>
        <v>0.39024390243902435</v>
      </c>
      <c r="L25" s="43">
        <v>6.15</v>
      </c>
      <c r="M25" s="58">
        <f>+$U$25/N25*8</f>
        <v>0.31578947368421051</v>
      </c>
      <c r="N25" s="43">
        <v>7.6</v>
      </c>
      <c r="O25" s="58">
        <f>+$U$25/P25*8</f>
        <v>0.79999999999999993</v>
      </c>
      <c r="P25" s="43">
        <v>3</v>
      </c>
      <c r="Q25" s="58">
        <f>+$U$25/R25*8</f>
        <v>0.29629629629629628</v>
      </c>
      <c r="R25" s="43">
        <v>8.1</v>
      </c>
      <c r="S25" s="58">
        <f>+$U$25/T25*8</f>
        <v>0.21818181818181817</v>
      </c>
      <c r="T25" s="43">
        <v>11</v>
      </c>
      <c r="U25" s="54">
        <v>0.3</v>
      </c>
      <c r="V25" s="54">
        <f>+MIN(G25:T25)</f>
        <v>0.21818181818181817</v>
      </c>
    </row>
    <row r="26" spans="1:22" ht="15.6" x14ac:dyDescent="0.3">
      <c r="A26" s="6" t="s">
        <v>23</v>
      </c>
      <c r="B26" s="7"/>
      <c r="C26" s="22" t="s">
        <v>18</v>
      </c>
      <c r="D26" s="31"/>
      <c r="E26" s="30" t="s">
        <v>36</v>
      </c>
      <c r="F26" s="9">
        <v>1</v>
      </c>
      <c r="G26" s="58">
        <f>+$U$26/H26*1</f>
        <v>1</v>
      </c>
      <c r="H26" s="43">
        <v>0.01</v>
      </c>
      <c r="I26" s="58">
        <f>+$U$26/J26*1</f>
        <v>1</v>
      </c>
      <c r="J26" s="51">
        <v>0.01</v>
      </c>
      <c r="K26" s="58">
        <f>+$U$26/L26*1</f>
        <v>5.0000000000000002E-5</v>
      </c>
      <c r="L26" s="43">
        <v>200</v>
      </c>
      <c r="M26" s="58">
        <f>+$U$26/N26*1</f>
        <v>1.4285714285714286E-3</v>
      </c>
      <c r="N26" s="43">
        <v>7</v>
      </c>
      <c r="O26" s="58">
        <f>+$U$26/P26*1</f>
        <v>1.0101010101010101E-4</v>
      </c>
      <c r="P26" s="43">
        <v>99</v>
      </c>
      <c r="Q26" s="58">
        <f>+$U$26/R26*1</f>
        <v>1</v>
      </c>
      <c r="R26" s="43">
        <v>0.01</v>
      </c>
      <c r="S26" s="58">
        <f>+$U$26/T26*1</f>
        <v>2.0408163265306123E-4</v>
      </c>
      <c r="T26" s="43">
        <v>49</v>
      </c>
      <c r="U26" s="54">
        <v>0.01</v>
      </c>
      <c r="V26" s="54">
        <f t="shared" ref="V26:V28" si="7">+MIN(G26:T26)</f>
        <v>5.0000000000000002E-5</v>
      </c>
    </row>
    <row r="27" spans="1:22" ht="15.6" x14ac:dyDescent="0.3">
      <c r="A27" s="15" t="s">
        <v>29</v>
      </c>
      <c r="B27" s="16"/>
      <c r="C27" s="21" t="s">
        <v>18</v>
      </c>
      <c r="D27" s="9"/>
      <c r="E27" s="29" t="s">
        <v>37</v>
      </c>
      <c r="F27" s="9">
        <v>0.5</v>
      </c>
      <c r="G27" s="58">
        <f>+$U$27/H27*0.5</f>
        <v>0.5</v>
      </c>
      <c r="H27" s="43">
        <v>0.01</v>
      </c>
      <c r="I27" s="58">
        <f>+$U$27/J27*0.5</f>
        <v>0.5</v>
      </c>
      <c r="J27" s="51">
        <v>0.01</v>
      </c>
      <c r="K27" s="58">
        <f>+$U$27/L27*0.5</f>
        <v>5.0000000000000002E-5</v>
      </c>
      <c r="L27" s="43">
        <v>100</v>
      </c>
      <c r="M27" s="58">
        <f>+$U$27/N27*0.5</f>
        <v>1E-4</v>
      </c>
      <c r="N27" s="43">
        <v>50</v>
      </c>
      <c r="O27" s="58">
        <f>+$U$27/P27*0.5</f>
        <v>5.0505050505050505E-5</v>
      </c>
      <c r="P27" s="43">
        <v>99</v>
      </c>
      <c r="Q27" s="58">
        <f>+$U$27/R27*0.5</f>
        <v>0.5</v>
      </c>
      <c r="R27" s="43">
        <v>0.01</v>
      </c>
      <c r="S27" s="58">
        <f>+$U$27/T27*0.5</f>
        <v>1.0204081632653062E-4</v>
      </c>
      <c r="T27" s="43">
        <v>49</v>
      </c>
      <c r="U27" s="54">
        <v>0.01</v>
      </c>
      <c r="V27" s="54">
        <f t="shared" si="7"/>
        <v>5.0000000000000002E-5</v>
      </c>
    </row>
    <row r="28" spans="1:22" ht="15.6" x14ac:dyDescent="0.3">
      <c r="A28" s="6" t="s">
        <v>24</v>
      </c>
      <c r="B28" s="7"/>
      <c r="C28" s="22" t="s">
        <v>18</v>
      </c>
      <c r="D28" s="31"/>
      <c r="E28" s="30" t="s">
        <v>37</v>
      </c>
      <c r="F28" s="9">
        <v>0.5</v>
      </c>
      <c r="G28" s="58">
        <f>+$U$28/H28*0.5</f>
        <v>0.5</v>
      </c>
      <c r="H28" s="43">
        <v>0.01</v>
      </c>
      <c r="I28" s="58">
        <f>+$U$28/J28*0.5</f>
        <v>0.5</v>
      </c>
      <c r="J28" s="51">
        <v>0.01</v>
      </c>
      <c r="K28" s="58">
        <f>+$U$28/L28*0.5</f>
        <v>6.2500000000000001E-5</v>
      </c>
      <c r="L28" s="43">
        <v>80</v>
      </c>
      <c r="M28" s="58">
        <f>+$U$28/N28*0.5</f>
        <v>3.8461538461538462E-4</v>
      </c>
      <c r="N28" s="43">
        <v>13</v>
      </c>
      <c r="O28" s="58">
        <f>+$U$28/P28*0.5</f>
        <v>5.0505050505050505E-5</v>
      </c>
      <c r="P28" s="43">
        <v>99</v>
      </c>
      <c r="Q28" s="58">
        <f>+$U$28/R28*0.5</f>
        <v>0.5</v>
      </c>
      <c r="R28" s="43">
        <v>0.01</v>
      </c>
      <c r="S28" s="58">
        <f>+$U$28/T28*0.5</f>
        <v>5.0000000000000001E-4</v>
      </c>
      <c r="T28" s="43">
        <v>10</v>
      </c>
      <c r="U28" s="54">
        <v>0.01</v>
      </c>
      <c r="V28" s="54">
        <f t="shared" si="7"/>
        <v>5.0505050505050505E-5</v>
      </c>
    </row>
    <row r="29" spans="1:22" ht="16.2" thickBot="1" x14ac:dyDescent="0.35">
      <c r="A29" s="17"/>
      <c r="B29" s="18"/>
      <c r="C29" s="23"/>
      <c r="D29" s="9"/>
      <c r="E29" s="20"/>
      <c r="F29" s="9">
        <v>10</v>
      </c>
      <c r="G29" s="58"/>
      <c r="H29" s="43"/>
      <c r="I29" s="49"/>
      <c r="J29" s="51"/>
      <c r="K29" s="42"/>
      <c r="L29" s="43"/>
      <c r="M29" s="42"/>
      <c r="N29" s="43"/>
      <c r="O29" s="42"/>
      <c r="P29" s="43"/>
      <c r="Q29" s="42"/>
      <c r="R29" s="43"/>
      <c r="S29" s="42"/>
      <c r="T29" s="43"/>
    </row>
    <row r="30" spans="1:22" ht="18.600000000000001" thickBot="1" x14ac:dyDescent="0.35">
      <c r="A30" s="98" t="s">
        <v>32</v>
      </c>
      <c r="B30" s="99"/>
      <c r="C30" s="100"/>
      <c r="D30" s="37"/>
      <c r="E30" s="24" t="s">
        <v>33</v>
      </c>
      <c r="F30" s="9"/>
      <c r="G30" s="59">
        <f>SUM(G24:G29)</f>
        <v>70.390781563126254</v>
      </c>
      <c r="H30" s="45" t="s">
        <v>46</v>
      </c>
      <c r="I30" s="52">
        <f>SUM(I24:I29)</f>
        <v>81.507257376568035</v>
      </c>
      <c r="J30" s="53" t="s">
        <v>46</v>
      </c>
      <c r="K30" s="44">
        <f>SUM(K24:K29)</f>
        <v>50.695592479082514</v>
      </c>
      <c r="L30" s="45" t="s">
        <v>46</v>
      </c>
      <c r="M30" s="44">
        <f>SUM(M24:M29)</f>
        <v>56.267681206539763</v>
      </c>
      <c r="N30" s="45" t="s">
        <v>47</v>
      </c>
      <c r="O30" s="44">
        <f>SUM(O24:O29)</f>
        <v>50.474032683042701</v>
      </c>
      <c r="P30" s="45" t="s">
        <v>47</v>
      </c>
      <c r="Q30" s="44">
        <f>SUM(Q24:Q29)</f>
        <v>82.296296296296291</v>
      </c>
      <c r="R30" s="45" t="s">
        <v>47</v>
      </c>
      <c r="S30" s="44">
        <f>SUM(S24)</f>
        <v>50.248452523868536</v>
      </c>
      <c r="T30" s="45" t="s">
        <v>47</v>
      </c>
      <c r="U30" s="60">
        <f>+MAX(G30:T30)</f>
        <v>82.296296296296291</v>
      </c>
    </row>
  </sheetData>
  <mergeCells count="18">
    <mergeCell ref="A2:E2"/>
    <mergeCell ref="A3:E4"/>
    <mergeCell ref="A6:B6"/>
    <mergeCell ref="A30:C30"/>
    <mergeCell ref="G5:H5"/>
    <mergeCell ref="G6:H6"/>
    <mergeCell ref="Q5:R5"/>
    <mergeCell ref="Q6:R6"/>
    <mergeCell ref="I5:J5"/>
    <mergeCell ref="I6:J6"/>
    <mergeCell ref="S5:T5"/>
    <mergeCell ref="S6:T6"/>
    <mergeCell ref="K5:L5"/>
    <mergeCell ref="K6:L6"/>
    <mergeCell ref="M5:N5"/>
    <mergeCell ref="M6:N6"/>
    <mergeCell ref="O5:P5"/>
    <mergeCell ref="O6:P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11" sqref="F11"/>
    </sheetView>
  </sheetViews>
  <sheetFormatPr defaultRowHeight="14.4" x14ac:dyDescent="0.3"/>
  <cols>
    <col min="1" max="3" width="13.5546875" bestFit="1" customWidth="1"/>
    <col min="4" max="4" width="13.5546875" style="66" bestFit="1" customWidth="1"/>
    <col min="5" max="7" width="13.5546875" bestFit="1" customWidth="1"/>
    <col min="8" max="8" width="13.44140625" bestFit="1" customWidth="1"/>
    <col min="9" max="9" width="9" bestFit="1" customWidth="1"/>
    <col min="12" max="12" width="8.88671875" style="66"/>
  </cols>
  <sheetData>
    <row r="1" spans="1:9" x14ac:dyDescent="0.3">
      <c r="A1" s="70">
        <v>514968</v>
      </c>
      <c r="B1" s="71">
        <v>393526.5</v>
      </c>
      <c r="C1" s="70">
        <v>618213</v>
      </c>
      <c r="D1" s="70">
        <v>555841.5</v>
      </c>
      <c r="E1" s="70">
        <v>626070.5</v>
      </c>
      <c r="F1" s="71">
        <v>388741.5</v>
      </c>
      <c r="G1" s="70">
        <v>618911</v>
      </c>
      <c r="H1" s="69">
        <f>+MIN(A1:G1)</f>
        <v>388741.5</v>
      </c>
      <c r="I1" s="46">
        <v>80</v>
      </c>
    </row>
    <row r="2" spans="1:9" ht="15.6" x14ac:dyDescent="0.3">
      <c r="A2" s="43"/>
      <c r="B2" s="68">
        <v>5</v>
      </c>
      <c r="C2" s="43"/>
      <c r="D2" s="43">
        <v>7.6</v>
      </c>
      <c r="E2" s="43">
        <v>3</v>
      </c>
      <c r="F2" s="67">
        <v>8.1</v>
      </c>
      <c r="G2" s="43">
        <v>11</v>
      </c>
      <c r="H2" s="69">
        <f>+MIN(A2:G2)</f>
        <v>3</v>
      </c>
      <c r="I2" s="69">
        <v>8</v>
      </c>
    </row>
    <row r="3" spans="1:9" ht="15.6" x14ac:dyDescent="0.3">
      <c r="A3" s="43">
        <v>0.01</v>
      </c>
      <c r="B3" s="68">
        <v>0.01</v>
      </c>
      <c r="C3" s="43">
        <v>200</v>
      </c>
      <c r="D3" s="43">
        <v>7</v>
      </c>
      <c r="E3" s="43">
        <v>99</v>
      </c>
      <c r="F3" s="67">
        <v>0.01</v>
      </c>
      <c r="G3" s="43">
        <v>49</v>
      </c>
      <c r="H3" s="69">
        <f t="shared" ref="H3:H5" si="0">+MIN(A3:G3)</f>
        <v>0.01</v>
      </c>
      <c r="I3" s="69">
        <v>1</v>
      </c>
    </row>
    <row r="4" spans="1:9" ht="15.6" x14ac:dyDescent="0.3">
      <c r="A4" s="43">
        <v>0.01</v>
      </c>
      <c r="B4" s="68">
        <v>0.01</v>
      </c>
      <c r="C4" s="43">
        <v>100</v>
      </c>
      <c r="D4" s="43">
        <v>50</v>
      </c>
      <c r="E4" s="43">
        <v>99</v>
      </c>
      <c r="F4" s="67">
        <v>0.01</v>
      </c>
      <c r="G4" s="43">
        <v>49</v>
      </c>
      <c r="H4" s="69">
        <f t="shared" si="0"/>
        <v>0.01</v>
      </c>
      <c r="I4" s="69">
        <v>0.5</v>
      </c>
    </row>
    <row r="5" spans="1:9" ht="15.6" x14ac:dyDescent="0.3">
      <c r="A5" s="43">
        <v>0.01</v>
      </c>
      <c r="B5" s="68">
        <v>0.01</v>
      </c>
      <c r="C5" s="43">
        <v>80</v>
      </c>
      <c r="D5" s="43">
        <v>13</v>
      </c>
      <c r="E5" s="43">
        <v>99</v>
      </c>
      <c r="F5" s="67">
        <v>0.01</v>
      </c>
      <c r="G5" s="43">
        <v>10</v>
      </c>
      <c r="H5" s="69">
        <f t="shared" si="0"/>
        <v>0.01</v>
      </c>
      <c r="I5" s="69">
        <v>0.5</v>
      </c>
    </row>
    <row r="6" spans="1:9" x14ac:dyDescent="0.3">
      <c r="A6" s="55">
        <f t="shared" ref="A6:H10" si="1">+$H1/A1*$I1</f>
        <v>60.390781563126254</v>
      </c>
      <c r="B6" s="55">
        <f t="shared" si="1"/>
        <v>79.027257376568031</v>
      </c>
      <c r="C6" s="55">
        <f t="shared" si="1"/>
        <v>50.305186076643487</v>
      </c>
      <c r="D6" s="55">
        <f t="shared" si="1"/>
        <v>55.94997854604236</v>
      </c>
      <c r="E6" s="55">
        <f t="shared" si="1"/>
        <v>49.673830662840686</v>
      </c>
      <c r="F6" s="55">
        <f t="shared" si="1"/>
        <v>80</v>
      </c>
      <c r="G6" s="55">
        <f t="shared" si="1"/>
        <v>50.248452523868536</v>
      </c>
      <c r="H6" s="55">
        <f t="shared" si="1"/>
        <v>80</v>
      </c>
    </row>
    <row r="7" spans="1:9" x14ac:dyDescent="0.3">
      <c r="A7" s="55" t="e">
        <f t="shared" si="1"/>
        <v>#DIV/0!</v>
      </c>
      <c r="B7" s="55">
        <f t="shared" si="1"/>
        <v>4.8</v>
      </c>
      <c r="C7" s="55" t="e">
        <f t="shared" si="1"/>
        <v>#DIV/0!</v>
      </c>
      <c r="D7" s="55">
        <f t="shared" si="1"/>
        <v>3.1578947368421053</v>
      </c>
      <c r="E7" s="55">
        <f t="shared" si="1"/>
        <v>8</v>
      </c>
      <c r="F7" s="55">
        <f t="shared" si="1"/>
        <v>2.9629629629629632</v>
      </c>
      <c r="G7" s="55">
        <f t="shared" si="1"/>
        <v>2.1818181818181817</v>
      </c>
      <c r="H7" s="55">
        <f t="shared" si="1"/>
        <v>8</v>
      </c>
    </row>
    <row r="8" spans="1:9" x14ac:dyDescent="0.3">
      <c r="A8" s="55">
        <f t="shared" si="1"/>
        <v>1</v>
      </c>
      <c r="B8" s="55">
        <f t="shared" si="1"/>
        <v>1</v>
      </c>
      <c r="C8" s="55">
        <f t="shared" si="1"/>
        <v>5.0000000000000002E-5</v>
      </c>
      <c r="D8" s="55">
        <f t="shared" si="1"/>
        <v>1.4285714285714286E-3</v>
      </c>
      <c r="E8" s="55">
        <f t="shared" si="1"/>
        <v>1.0101010101010101E-4</v>
      </c>
      <c r="F8" s="55">
        <f t="shared" si="1"/>
        <v>1</v>
      </c>
      <c r="G8" s="55">
        <f t="shared" si="1"/>
        <v>2.0408163265306123E-4</v>
      </c>
      <c r="H8" s="55">
        <f t="shared" si="1"/>
        <v>1</v>
      </c>
    </row>
    <row r="9" spans="1:9" x14ac:dyDescent="0.3">
      <c r="A9" s="55">
        <f t="shared" si="1"/>
        <v>0.5</v>
      </c>
      <c r="B9" s="55">
        <f t="shared" si="1"/>
        <v>0.5</v>
      </c>
      <c r="C9" s="55">
        <f t="shared" si="1"/>
        <v>5.0000000000000002E-5</v>
      </c>
      <c r="D9" s="55">
        <f t="shared" si="1"/>
        <v>1E-4</v>
      </c>
      <c r="E9" s="55">
        <f t="shared" si="1"/>
        <v>5.0505050505050505E-5</v>
      </c>
      <c r="F9" s="55">
        <f t="shared" si="1"/>
        <v>0.5</v>
      </c>
      <c r="G9" s="55">
        <f t="shared" si="1"/>
        <v>1.0204081632653062E-4</v>
      </c>
      <c r="H9" s="55">
        <f t="shared" si="1"/>
        <v>0.5</v>
      </c>
    </row>
    <row r="10" spans="1:9" x14ac:dyDescent="0.3">
      <c r="A10" s="55">
        <f t="shared" si="1"/>
        <v>0.5</v>
      </c>
      <c r="B10" s="55">
        <f t="shared" si="1"/>
        <v>0.5</v>
      </c>
      <c r="C10" s="55">
        <f t="shared" si="1"/>
        <v>6.2500000000000001E-5</v>
      </c>
      <c r="D10" s="55">
        <f t="shared" si="1"/>
        <v>3.8461538461538462E-4</v>
      </c>
      <c r="E10" s="55">
        <f t="shared" si="1"/>
        <v>5.0505050505050505E-5</v>
      </c>
      <c r="F10" s="55">
        <f t="shared" si="1"/>
        <v>0.5</v>
      </c>
      <c r="G10" s="55">
        <f t="shared" si="1"/>
        <v>5.0000000000000001E-4</v>
      </c>
      <c r="H10" s="55">
        <f t="shared" si="1"/>
        <v>0.5</v>
      </c>
    </row>
    <row r="11" spans="1:9" x14ac:dyDescent="0.3">
      <c r="A11" s="55" t="e">
        <f>SUM(A6:A10)</f>
        <v>#DIV/0!</v>
      </c>
      <c r="B11" s="55">
        <f t="shared" ref="B11:G11" si="2">SUM(B6:B10)</f>
        <v>85.827257376568028</v>
      </c>
      <c r="C11" s="55" t="e">
        <f t="shared" si="2"/>
        <v>#DIV/0!</v>
      </c>
      <c r="D11" s="55">
        <f t="shared" si="2"/>
        <v>59.109786469697653</v>
      </c>
      <c r="E11" s="55">
        <f t="shared" si="2"/>
        <v>57.674032683042704</v>
      </c>
      <c r="F11" s="55">
        <f t="shared" si="2"/>
        <v>84.962962962962962</v>
      </c>
      <c r="G11" s="55">
        <f t="shared" si="2"/>
        <v>52.431076828135701</v>
      </c>
      <c r="H11" s="55">
        <f>+$H6/H6*$I6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2018-02-02T09:24:26Z</dcterms:modified>
</cp:coreProperties>
</file>