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570" windowHeight="2235" activeTab="0"/>
  </bookViews>
  <sheets>
    <sheet name="Zestawienie zbiorcze" sheetId="1" r:id="rId1"/>
    <sheet name="Pełnomocnictwa" sheetId="2" r:id="rId2"/>
  </sheets>
  <definedNames>
    <definedName name="_xlnm.Print_Area" localSheetId="1">'Pełnomocnictwa'!$A$2:$C$31</definedName>
    <definedName name="_xlnm.Print_Area" localSheetId="0">'Zestawienie zbiorcze'!$B$1:$Q$175</definedName>
  </definedNames>
  <calcPr fullCalcOnLoad="1"/>
</workbook>
</file>

<file path=xl/sharedStrings.xml><?xml version="1.0" encoding="utf-8"?>
<sst xmlns="http://schemas.openxmlformats.org/spreadsheetml/2006/main" count="978" uniqueCount="204">
  <si>
    <t>Pozostałe Obiekty</t>
  </si>
  <si>
    <t>l.p.</t>
  </si>
  <si>
    <t xml:space="preserve">punkt odbioru </t>
  </si>
  <si>
    <t>rodzaj punktu poboru</t>
  </si>
  <si>
    <t>adres/ulica</t>
  </si>
  <si>
    <t>nr</t>
  </si>
  <si>
    <t>kod</t>
  </si>
  <si>
    <t>miejscowość</t>
  </si>
  <si>
    <t>taryfa</t>
  </si>
  <si>
    <t>moc umowna</t>
  </si>
  <si>
    <t>zmiana sprzedawcy</t>
  </si>
  <si>
    <t>nazwa OSD</t>
  </si>
  <si>
    <t>suma:</t>
  </si>
  <si>
    <t>05-500</t>
  </si>
  <si>
    <t>Piaseczno</t>
  </si>
  <si>
    <t>Centrum Kultury w Piasecznie</t>
  </si>
  <si>
    <t>Szkolna</t>
  </si>
  <si>
    <t>05-504</t>
  </si>
  <si>
    <t>Złotokłos</t>
  </si>
  <si>
    <t>05-532</t>
  </si>
  <si>
    <t>Baniocha</t>
  </si>
  <si>
    <t>05-540</t>
  </si>
  <si>
    <t>Zalesie Górne</t>
  </si>
  <si>
    <t>Gimnazjum nr 2 w Piasecznie</t>
  </si>
  <si>
    <t>Gimnazjum</t>
  </si>
  <si>
    <t>Gimnazjum w Zalesiu Górnym</t>
  </si>
  <si>
    <t>Gmina Piaseczno</t>
  </si>
  <si>
    <t>05-501</t>
  </si>
  <si>
    <t>05-502</t>
  </si>
  <si>
    <t>Głosków</t>
  </si>
  <si>
    <t>21a</t>
  </si>
  <si>
    <t>4 kl. I</t>
  </si>
  <si>
    <t>4 kl. III</t>
  </si>
  <si>
    <t>2 kl. I</t>
  </si>
  <si>
    <t>4 kl. II</t>
  </si>
  <si>
    <t>2 kl. II</t>
  </si>
  <si>
    <t>Gminny Ośrodek Sportu i Rekreacji</t>
  </si>
  <si>
    <t>05-503</t>
  </si>
  <si>
    <t>Przedszkole nr 1 w Piasecznie</t>
  </si>
  <si>
    <t>Przedszkole</t>
  </si>
  <si>
    <t>Przedszkole nr 10</t>
  </si>
  <si>
    <t>Przedszkole nr 11</t>
  </si>
  <si>
    <t>Przedszkole nr 2</t>
  </si>
  <si>
    <t>Przedszkole nr 3</t>
  </si>
  <si>
    <t>Przedszkole nr 6 w Głoskowie</t>
  </si>
  <si>
    <t>Przedszkole nr 8</t>
  </si>
  <si>
    <t>Przedszkole nr 9</t>
  </si>
  <si>
    <t>100/101</t>
  </si>
  <si>
    <t xml:space="preserve">Przedzkole nr 7 </t>
  </si>
  <si>
    <t>Szkoła</t>
  </si>
  <si>
    <t>Szkoła Podstawowa nr 1</t>
  </si>
  <si>
    <t xml:space="preserve">Szkoła </t>
  </si>
  <si>
    <t>Zespół Szkół Publicznych w Złotokłosie</t>
  </si>
  <si>
    <t>Al. Kalin</t>
  </si>
  <si>
    <t>Zespół Szkół Publicznych w Chylicach</t>
  </si>
  <si>
    <t>05-510</t>
  </si>
  <si>
    <t>Konstancin-Jeziorna</t>
  </si>
  <si>
    <t>Zespół Szkół Publicznych w Jazgarzewie</t>
  </si>
  <si>
    <t>Zespół Szkół Publicznych w Józefosławiu</t>
  </si>
  <si>
    <t>Kameralna</t>
  </si>
  <si>
    <t>05-509</t>
  </si>
  <si>
    <t>Zespół Szkół Publicznych w Piasecznie</t>
  </si>
  <si>
    <t>Świętojańska</t>
  </si>
  <si>
    <t>3 Maja</t>
  </si>
  <si>
    <t>Puławska</t>
  </si>
  <si>
    <t>Kościuszki</t>
  </si>
  <si>
    <t>Kauna</t>
  </si>
  <si>
    <t>Jerozolimska</t>
  </si>
  <si>
    <t>Sierakowskiego</t>
  </si>
  <si>
    <t>Urbanistów, Julianów</t>
  </si>
  <si>
    <t>Nefrytowa</t>
  </si>
  <si>
    <t>Longinusa</t>
  </si>
  <si>
    <t>Jaworowa</t>
  </si>
  <si>
    <t>Parkowa</t>
  </si>
  <si>
    <t>Księcia Józefa</t>
  </si>
  <si>
    <t>Przesmyckiego</t>
  </si>
  <si>
    <t>Młodych Wilcząt</t>
  </si>
  <si>
    <t>Sarenki</t>
  </si>
  <si>
    <t>Al. Kasztanów</t>
  </si>
  <si>
    <t>Traugutta</t>
  </si>
  <si>
    <t>Główna</t>
  </si>
  <si>
    <t>Klonowa</t>
  </si>
  <si>
    <t>Królewska</t>
  </si>
  <si>
    <t>Szkoła Podstawowa</t>
  </si>
  <si>
    <t>Millenium</t>
  </si>
  <si>
    <t>Dworska</t>
  </si>
  <si>
    <t>SUMA:</t>
  </si>
  <si>
    <t>Pozostałe obekty d. Żłobek</t>
  </si>
  <si>
    <t>2 kl. III</t>
  </si>
  <si>
    <t>OSP Bobrowiec</t>
  </si>
  <si>
    <t>Mazowiecka</t>
  </si>
  <si>
    <t>OSP Bogatki</t>
  </si>
  <si>
    <t>OSP Chojnów</t>
  </si>
  <si>
    <t>OSP Jzagarze</t>
  </si>
  <si>
    <t>OSP Złotokłos</t>
  </si>
  <si>
    <t>Odbiorca</t>
  </si>
  <si>
    <t>Biblioteka Publiczna Miasta i Gminy Piaseczno</t>
  </si>
  <si>
    <t>Gimnazjum nr 1 im. Powstańców Warszawy w Piasecznie</t>
  </si>
  <si>
    <t>Gimnazjum nr 2 im. Jana Pawła II w Piasecznie</t>
  </si>
  <si>
    <t>Przedszkole nr 2 w Piasecznie</t>
  </si>
  <si>
    <t>Przedszkole nr 3 w Piasecznie</t>
  </si>
  <si>
    <t>Przedszkole nr 4 w Piasecznie</t>
  </si>
  <si>
    <t>Przedszkole nr 5 w Piasecznie</t>
  </si>
  <si>
    <t>Przedszkole nr 7 w Zalesiu Górnym</t>
  </si>
  <si>
    <t>Przedszkole nr 8 w Piasecznie</t>
  </si>
  <si>
    <t>Przedszkole nr 9 w Piasecznie</t>
  </si>
  <si>
    <t>Przedszkole nr 10 w Piasecznie</t>
  </si>
  <si>
    <t>Przedszkole nr 11 w Piasecznie</t>
  </si>
  <si>
    <t>Szkoła Podstawowa nr 1 im. 4. PDP im. J. Kilińskiego w Piasecznie</t>
  </si>
  <si>
    <t>Szkoła Podstawowa nr 2 im. E. Krauze w Piasecznie</t>
  </si>
  <si>
    <t>Szkoła Podstawowa nr 5 im. K.K. Baczyńskiego w Piasecznie</t>
  </si>
  <si>
    <t>Szkoła Podstawowa im. Tadeusza Kościuszki w Głoskowie</t>
  </si>
  <si>
    <t>TAK</t>
  </si>
  <si>
    <t>Nr</t>
  </si>
  <si>
    <t>Pełn.</t>
  </si>
  <si>
    <t>Pozstałe obiekty</t>
  </si>
  <si>
    <t>Zespół Szkół Publicznych w Zalesiu Górnym</t>
  </si>
  <si>
    <t>pierwsza</t>
  </si>
  <si>
    <t>Bobrowiec</t>
  </si>
  <si>
    <t>42a</t>
  </si>
  <si>
    <t>Szczaki</t>
  </si>
  <si>
    <t>Mrokowska</t>
  </si>
  <si>
    <t>Bogatki</t>
  </si>
  <si>
    <t>W-5.1</t>
  </si>
  <si>
    <t>W-3.6</t>
  </si>
  <si>
    <t>W-4</t>
  </si>
  <si>
    <t>W-2.1</t>
  </si>
  <si>
    <t>moc umowna po zmianie</t>
  </si>
  <si>
    <t>Jazgarzew</t>
  </si>
  <si>
    <t xml:space="preserve"> W-3.6 </t>
  </si>
  <si>
    <t xml:space="preserve"> W-1.1 </t>
  </si>
  <si>
    <t>moc źródła</t>
  </si>
  <si>
    <t>W-2.2</t>
  </si>
  <si>
    <t xml:space="preserve"> W-4 </t>
  </si>
  <si>
    <t xml:space="preserve"> W-2.1 </t>
  </si>
  <si>
    <t>Szkoła Podstawowa nr 2</t>
  </si>
  <si>
    <t>Przedszkole nr 6</t>
  </si>
  <si>
    <t xml:space="preserve"> W-5.1 </t>
  </si>
  <si>
    <t>MWh</t>
  </si>
  <si>
    <t>ZAŁĄCZNIK nr 1 - LISTA OBIEKTÓW I PUNKTÓW POBORU GAZU.</t>
  </si>
  <si>
    <t>OBIEKTY GMINNE - szkoły, przedszkola, budynki komunalne, OSP.</t>
  </si>
  <si>
    <t>Adres do korespondencji: Gmina Piaseczno, ul. Kościuszki 5, 05 - 500 Piaseczno</t>
  </si>
  <si>
    <t xml:space="preserve">1. FAKTURA VAT: </t>
  </si>
  <si>
    <t>Nabywca: Gmina Piaseczno, NIP 123 121 09 62</t>
  </si>
  <si>
    <t xml:space="preserve">2. FAKTURA VAT: </t>
  </si>
  <si>
    <t xml:space="preserve">3. FAKTURA VAT: </t>
  </si>
  <si>
    <t xml:space="preserve">4. FAKTURA VAT: </t>
  </si>
  <si>
    <t xml:space="preserve">5. FAKTURA VAT: </t>
  </si>
  <si>
    <t xml:space="preserve">6. FAKTURA VAT: </t>
  </si>
  <si>
    <t xml:space="preserve">7. FAKTURA VAT: </t>
  </si>
  <si>
    <t xml:space="preserve">8. FAKTURA VAT: </t>
  </si>
  <si>
    <t xml:space="preserve">9. FAKTURA VAT: </t>
  </si>
  <si>
    <t xml:space="preserve">10. FAKTURA VAT: </t>
  </si>
  <si>
    <t xml:space="preserve">11. FAKTURA VAT: </t>
  </si>
  <si>
    <t xml:space="preserve">12. FAKTURA VAT: </t>
  </si>
  <si>
    <t xml:space="preserve">13. FAKTURA VAT: </t>
  </si>
  <si>
    <t xml:space="preserve">14. FAKTURA VAT: </t>
  </si>
  <si>
    <t xml:space="preserve">15. FAKTURA VAT: </t>
  </si>
  <si>
    <t xml:space="preserve">16. FAKTURA VAT: </t>
  </si>
  <si>
    <t xml:space="preserve">17. FAKTURA VAT: </t>
  </si>
  <si>
    <t xml:space="preserve">18. FAKTURA VAT: </t>
  </si>
  <si>
    <t xml:space="preserve">19. FAKTURA VAT: </t>
  </si>
  <si>
    <t xml:space="preserve">20. FAKTURA VAT: </t>
  </si>
  <si>
    <t xml:space="preserve">21. FAKTURA VAT: </t>
  </si>
  <si>
    <t xml:space="preserve">22. FAKTURA VAT: </t>
  </si>
  <si>
    <t xml:space="preserve">23. FAKTURA VAT: </t>
  </si>
  <si>
    <t>Adres do korespondencji: Gimnazjum nr 2 im. Jana Pawła II w Piasecznie, ul. ALEJA KALIN 30, 05-500 Piaseczno</t>
  </si>
  <si>
    <t>Adres do korespondencji: Przedszkole nr 1 w Piasecznie, ul. Wacława Kauna 4, 05 - 500 Piaseczno</t>
  </si>
  <si>
    <t>Adres do korespondencji: Przedszkole nr 2 w Piasecznie, ul. Longinusa 25, 05 - 502 Piaseczno</t>
  </si>
  <si>
    <t>Adres do korespondencji: Przedszkole nr 3 w Piasecznie, ul. Jaworowa 4, 05 - 501 Piaseczno</t>
  </si>
  <si>
    <t>Adres do korespondencji: Przedszkole nr 6 w Głoskowie, ul. Parkowa 8, 05 - 503 Głosków</t>
  </si>
  <si>
    <t>Adres do korespondencji: Przedszkole nr 7, ul. Młodych Wilcząt 7, 05 - 540 Zalesie Górne</t>
  </si>
  <si>
    <t>Adres do korespondencji: Przedszkole nr 8, ul. Księcia Józefa 19, 05 - 501 Piaseczno</t>
  </si>
  <si>
    <t>Adres do korespondencji: Przedszkole nr 9, ul. Miriama Przesmyckiego 100/101, 05 - 500 Piaseczno</t>
  </si>
  <si>
    <t>Adres do korespondencji: Przedszkole nr 10 w Piasecznie, ul. Józefa Sierakowskiego 10, 05 - 500 Piaseczno</t>
  </si>
  <si>
    <t>Adres do korespondencji: Przedszkole nr 11 w Piasecznie, ul. Nefrytowa 14, 05 - 500 Piaseczno</t>
  </si>
  <si>
    <t>Adres do korespondencji: Szkoła Podstawowa nr 1 w Piasecznie, ul. Świętojańska 18, 05 - 500 Piaseczno</t>
  </si>
  <si>
    <t>Adres do korespondencji: Szkoła Podstawowa nr 2 w Piasecznie, Aleja Kasztanów 12, 05 - 501 Piaseczno</t>
  </si>
  <si>
    <t>Adres do korespondencji: Szkoła Podstawowa w Głoskowie, ul. Millenium 76, 05 - 503 Głosków</t>
  </si>
  <si>
    <t>Adres do korespondencji: Zespół Szkół Publicznych w Zalesiu Górnym, ul. Sarenki 20, 05 - 540 Zalesie Górne</t>
  </si>
  <si>
    <t>Adres do korespondencji: Zespół Szkół Publicznych w Złotokłosie, ul. R. Traugutta 10, 05 - 504 Złotokłos</t>
  </si>
  <si>
    <t>Adres do korespondencji: Zespół Szkół Publicznych w Piasecznie, ul. Główna 50, 05 - 502 Piaseczno</t>
  </si>
  <si>
    <t>Adres do korespondencji: Zespół Szkół Publicznych w Chylicach, ul. Dworska 2, 05 - 510 Chylice</t>
  </si>
  <si>
    <t>Adres do korespondencji: Zespół Szkół Publicznych w Jazgarzewie, ul. Szkolna 10, 05 - 502 Jazgarzew</t>
  </si>
  <si>
    <t>Adres do korespondencji: Zespół Szkół Publicznych w Józefosławiu, ul. Kameralna 11, 05 - 509 Józefosław</t>
  </si>
  <si>
    <t>zmiana mocy umownej</t>
  </si>
  <si>
    <t>tak</t>
  </si>
  <si>
    <t>n.d.</t>
  </si>
  <si>
    <t>numer ewidencyjny/ PPG</t>
  </si>
  <si>
    <t>suma szacowanego zużycia gazu MWh w okresie 12 m-cy</t>
  </si>
  <si>
    <t>FAKTURY VAT - 23 szt. wg adresów podanych przy kolejnej grupie obiektów.</t>
  </si>
  <si>
    <t>Abonament</t>
  </si>
  <si>
    <t>zużycie</t>
  </si>
  <si>
    <t>szkoły</t>
  </si>
  <si>
    <t>ADK</t>
  </si>
  <si>
    <t>OSP</t>
  </si>
  <si>
    <t>UTP</t>
  </si>
  <si>
    <t>PM</t>
  </si>
  <si>
    <t>Razem</t>
  </si>
  <si>
    <t>Malinowa</t>
  </si>
  <si>
    <t>Mieszkowo</t>
  </si>
  <si>
    <t>Jemioły</t>
  </si>
  <si>
    <t>Wola Gołkowska</t>
  </si>
  <si>
    <t>Gołkowska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</si>
</sst>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"/>
    <numFmt numFmtId="166" formatCode="#,##0\ _z_ł"/>
    <numFmt numFmtId="167" formatCode="_-* #,##0.0\ &quot;zł&quot;_-;\-* #,##0.0\ &quot;zł&quot;_-;_-* &quot;-&quot;??\ &quot;zł&quot;_-;_-@_-"/>
    <numFmt numFmtId="168" formatCode="_-* #,##0.000\ &quot;zł&quot;_-;\-* #,##0.000\ &quot;zł&quot;_-;_-* &quot;-&quot;??\ &quot;zł&quot;_-;_-@_-"/>
    <numFmt numFmtId="169" formatCode="_-* #,##0.0000\ &quot;zł&quot;_-;\-* #,##0.0000\ &quot;zł&quot;_-;_-* &quot;-&quot;??\ &quot;zł&quot;_-;_-@_-"/>
    <numFmt numFmtId="170" formatCode="#,##0.00\ [$€-1];\-#,##0.00\ [$€-1]"/>
    <numFmt numFmtId="171" formatCode="0.0000000"/>
    <numFmt numFmtId="172" formatCode="0.000000"/>
    <numFmt numFmtId="173" formatCode="0.00000"/>
    <numFmt numFmtId="174" formatCode="0.0000"/>
    <numFmt numFmtId="175" formatCode="[$-415]d\ mmmm\ yyyy"/>
    <numFmt numFmtId="176" formatCode="0.000"/>
    <numFmt numFmtId="177" formatCode="#,##0.0"/>
    <numFmt numFmtId="178" formatCode="#,##0.000"/>
    <numFmt numFmtId="179" formatCode="#,##0.0000"/>
    <numFmt numFmtId="180" formatCode="_-* #,##0.0\ _z_ł_-;\-* #,##0.0\ _z_ł_-;_-* &quot;-&quot;??\ _z_ł_-;_-@_-"/>
  </numFmts>
  <fonts count="4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trike/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61"/>
      <name val="Arial"/>
      <family val="2"/>
    </font>
    <font>
      <b/>
      <sz val="16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/>
      <top/>
      <bottom style="thin"/>
    </border>
    <border>
      <left style="thin"/>
      <right style="thin"/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9" fillId="3" borderId="0" applyNumberFormat="0" applyBorder="0" applyAlignment="0" applyProtection="0"/>
    <xf numFmtId="0" fontId="1" fillId="4" borderId="0" applyNumberFormat="0" applyBorder="0" applyAlignment="0" applyProtection="0"/>
    <xf numFmtId="0" fontId="39" fillId="5" borderId="0" applyNumberFormat="0" applyBorder="0" applyAlignment="0" applyProtection="0"/>
    <xf numFmtId="0" fontId="1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8" borderId="0" applyNumberFormat="0" applyBorder="0" applyAlignment="0" applyProtection="0"/>
    <xf numFmtId="0" fontId="39" fillId="9" borderId="0" applyNumberFormat="0" applyBorder="0" applyAlignment="0" applyProtection="0"/>
    <xf numFmtId="0" fontId="1" fillId="10" borderId="0" applyNumberFormat="0" applyBorder="0" applyAlignment="0" applyProtection="0"/>
    <xf numFmtId="0" fontId="39" fillId="11" borderId="0" applyNumberFormat="0" applyBorder="0" applyAlignment="0" applyProtection="0"/>
    <xf numFmtId="0" fontId="1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39" fillId="15" borderId="0" applyNumberFormat="0" applyBorder="0" applyAlignment="0" applyProtection="0"/>
    <xf numFmtId="0" fontId="1" fillId="16" borderId="0" applyNumberFormat="0" applyBorder="0" applyAlignment="0" applyProtection="0"/>
    <xf numFmtId="0" fontId="39" fillId="17" borderId="0" applyNumberFormat="0" applyBorder="0" applyAlignment="0" applyProtection="0"/>
    <xf numFmtId="0" fontId="1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8" borderId="0" applyNumberFormat="0" applyBorder="0" applyAlignment="0" applyProtection="0"/>
    <xf numFmtId="0" fontId="39" fillId="20" borderId="0" applyNumberFormat="0" applyBorder="0" applyAlignment="0" applyProtection="0"/>
    <xf numFmtId="0" fontId="1" fillId="14" borderId="0" applyNumberFormat="0" applyBorder="0" applyAlignment="0" applyProtection="0"/>
    <xf numFmtId="0" fontId="39" fillId="21" borderId="0" applyNumberFormat="0" applyBorder="0" applyAlignment="0" applyProtection="0"/>
    <xf numFmtId="0" fontId="1" fillId="22" borderId="0" applyNumberFormat="0" applyBorder="0" applyAlignment="0" applyProtection="0"/>
    <xf numFmtId="0" fontId="39" fillId="23" borderId="0" applyNumberFormat="0" applyBorder="0" applyAlignment="0" applyProtection="0"/>
    <xf numFmtId="0" fontId="2" fillId="24" borderId="0" applyNumberFormat="0" applyBorder="0" applyAlignment="0" applyProtection="0"/>
    <xf numFmtId="0" fontId="40" fillId="25" borderId="0" applyNumberFormat="0" applyBorder="0" applyAlignment="0" applyProtection="0"/>
    <xf numFmtId="0" fontId="2" fillId="16" borderId="0" applyNumberFormat="0" applyBorder="0" applyAlignment="0" applyProtection="0"/>
    <xf numFmtId="0" fontId="40" fillId="26" borderId="0" applyNumberFormat="0" applyBorder="0" applyAlignment="0" applyProtection="0"/>
    <xf numFmtId="0" fontId="2" fillId="18" borderId="0" applyNumberFormat="0" applyBorder="0" applyAlignment="0" applyProtection="0"/>
    <xf numFmtId="0" fontId="40" fillId="27" borderId="0" applyNumberFormat="0" applyBorder="0" applyAlignment="0" applyProtection="0"/>
    <xf numFmtId="0" fontId="2" fillId="28" borderId="0" applyNumberFormat="0" applyBorder="0" applyAlignment="0" applyProtection="0"/>
    <xf numFmtId="0" fontId="40" fillId="29" borderId="0" applyNumberFormat="0" applyBorder="0" applyAlignment="0" applyProtection="0"/>
    <xf numFmtId="0" fontId="2" fillId="30" borderId="0" applyNumberFormat="0" applyBorder="0" applyAlignment="0" applyProtection="0"/>
    <xf numFmtId="0" fontId="40" fillId="31" borderId="0" applyNumberFormat="0" applyBorder="0" applyAlignment="0" applyProtection="0"/>
    <xf numFmtId="0" fontId="2" fillId="32" borderId="0" applyNumberFormat="0" applyBorder="0" applyAlignment="0" applyProtection="0"/>
    <xf numFmtId="0" fontId="4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41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42" fillId="42" borderId="0" applyNumberFormat="0" applyBorder="0" applyAlignment="0" applyProtection="0"/>
    <xf numFmtId="0" fontId="25" fillId="0" borderId="0">
      <alignment/>
      <protection/>
    </xf>
    <xf numFmtId="0" fontId="13" fillId="0" borderId="0">
      <alignment/>
      <protection/>
    </xf>
    <xf numFmtId="0" fontId="14" fillId="38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43" fillId="44" borderId="0" applyNumberFormat="0" applyBorder="0" applyAlignment="0" applyProtection="0"/>
  </cellStyleXfs>
  <cellXfs count="147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45" borderId="0" xfId="72" applyNumberFormat="1" applyFont="1" applyFill="1" applyBorder="1" applyAlignment="1">
      <alignment horizontal="left" vertical="center"/>
      <protection/>
    </xf>
    <xf numFmtId="4" fontId="0" fillId="45" borderId="0" xfId="72" applyNumberFormat="1" applyFont="1" applyFill="1" applyBorder="1" applyAlignment="1">
      <alignment horizontal="center" vertical="center"/>
      <protection/>
    </xf>
    <xf numFmtId="4" fontId="0" fillId="0" borderId="10" xfId="73" applyNumberFormat="1" applyFont="1" applyFill="1" applyBorder="1" applyAlignment="1" applyProtection="1">
      <alignment horizontal="center" vertical="center" wrapText="1"/>
      <protection/>
    </xf>
    <xf numFmtId="4" fontId="0" fillId="0" borderId="10" xfId="73" applyNumberFormat="1" applyFont="1" applyFill="1" applyBorder="1" applyAlignment="1" applyProtection="1">
      <alignment horizontal="left" vertical="center" wrapText="1" shrinkToFit="1"/>
      <protection/>
    </xf>
    <xf numFmtId="4" fontId="0" fillId="0" borderId="10" xfId="73" applyNumberFormat="1" applyFont="1" applyFill="1" applyBorder="1" applyAlignment="1" applyProtection="1">
      <alignment horizontal="left" vertical="center" wrapText="1"/>
      <protection/>
    </xf>
    <xf numFmtId="4" fontId="0" fillId="14" borderId="10" xfId="73" applyNumberFormat="1" applyFont="1" applyFill="1" applyBorder="1" applyAlignment="1" applyProtection="1">
      <alignment horizontal="center" vertical="center" wrapText="1"/>
      <protection/>
    </xf>
    <xf numFmtId="4" fontId="0" fillId="0" borderId="10" xfId="72" applyNumberFormat="1" applyFont="1" applyFill="1" applyBorder="1" applyAlignment="1">
      <alignment horizontal="left" vertical="center"/>
      <protection/>
    </xf>
    <xf numFmtId="4" fontId="0" fillId="0" borderId="10" xfId="72" applyNumberFormat="1" applyFont="1" applyFill="1" applyBorder="1" applyAlignment="1">
      <alignment horizontal="center" vertical="center"/>
      <protection/>
    </xf>
    <xf numFmtId="4" fontId="0" fillId="6" borderId="10" xfId="72" applyNumberFormat="1" applyFont="1" applyFill="1" applyBorder="1" applyAlignment="1">
      <alignment horizontal="left" vertical="center"/>
      <protection/>
    </xf>
    <xf numFmtId="4" fontId="0" fillId="6" borderId="10" xfId="72" applyNumberFormat="1" applyFont="1" applyFill="1" applyBorder="1" applyAlignment="1">
      <alignment horizontal="center" vertical="center"/>
      <protection/>
    </xf>
    <xf numFmtId="4" fontId="0" fillId="12" borderId="10" xfId="72" applyNumberFormat="1" applyFont="1" applyFill="1" applyBorder="1" applyAlignment="1">
      <alignment horizontal="left" vertical="center"/>
      <protection/>
    </xf>
    <xf numFmtId="4" fontId="0" fillId="12" borderId="10" xfId="72" applyNumberFormat="1" applyFont="1" applyFill="1" applyBorder="1" applyAlignment="1">
      <alignment horizontal="center" vertical="center"/>
      <protection/>
    </xf>
    <xf numFmtId="4" fontId="21" fillId="0" borderId="0" xfId="0" applyNumberFormat="1" applyFont="1" applyAlignment="1">
      <alignment/>
    </xf>
    <xf numFmtId="4" fontId="21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10" xfId="72" applyNumberFormat="1" applyFont="1" applyFill="1" applyBorder="1" applyAlignment="1">
      <alignment horizontal="right" vertical="center"/>
      <protection/>
    </xf>
    <xf numFmtId="0" fontId="0" fillId="45" borderId="0" xfId="72" applyNumberFormat="1" applyFont="1" applyFill="1" applyBorder="1" applyAlignment="1">
      <alignment horizontal="center" vertical="center"/>
      <protection/>
    </xf>
    <xf numFmtId="0" fontId="0" fillId="0" borderId="10" xfId="73" applyNumberFormat="1" applyFont="1" applyFill="1" applyBorder="1" applyAlignment="1" applyProtection="1">
      <alignment horizontal="center" vertical="center" wrapText="1"/>
      <protection/>
    </xf>
    <xf numFmtId="0" fontId="0" fillId="0" borderId="10" xfId="72" applyNumberFormat="1" applyFont="1" applyFill="1" applyBorder="1" applyAlignment="1">
      <alignment horizontal="center" vertical="center"/>
      <protection/>
    </xf>
    <xf numFmtId="0" fontId="0" fillId="6" borderId="10" xfId="72" applyNumberFormat="1" applyFont="1" applyFill="1" applyBorder="1" applyAlignment="1">
      <alignment horizontal="center" vertical="center"/>
      <protection/>
    </xf>
    <xf numFmtId="0" fontId="0" fillId="12" borderId="10" xfId="72" applyNumberFormat="1" applyFont="1" applyFill="1" applyBorder="1" applyAlignment="1">
      <alignment horizontal="center" vertical="center"/>
      <protection/>
    </xf>
    <xf numFmtId="0" fontId="2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" fontId="26" fillId="0" borderId="10" xfId="72" applyNumberFormat="1" applyFont="1" applyFill="1" applyBorder="1" applyAlignment="1">
      <alignment horizontal="center" vertical="center"/>
      <protection/>
    </xf>
    <xf numFmtId="4" fontId="27" fillId="45" borderId="0" xfId="72" applyNumberFormat="1" applyFont="1" applyFill="1" applyBorder="1" applyAlignment="1">
      <alignment horizontal="center" vertical="center"/>
      <protection/>
    </xf>
    <xf numFmtId="4" fontId="0" fillId="20" borderId="11" xfId="72" applyNumberFormat="1" applyFont="1" applyFill="1" applyBorder="1" applyAlignment="1">
      <alignment horizontal="left" vertical="center"/>
      <protection/>
    </xf>
    <xf numFmtId="4" fontId="0" fillId="20" borderId="11" xfId="72" applyNumberFormat="1" applyFont="1" applyFill="1" applyBorder="1" applyAlignment="1">
      <alignment horizontal="center" vertical="center"/>
      <protection/>
    </xf>
    <xf numFmtId="0" fontId="0" fillId="20" borderId="11" xfId="72" applyNumberFormat="1" applyFont="1" applyFill="1" applyBorder="1" applyAlignment="1">
      <alignment horizontal="center" vertical="center"/>
      <protection/>
    </xf>
    <xf numFmtId="4" fontId="0" fillId="20" borderId="10" xfId="72" applyNumberFormat="1" applyFont="1" applyFill="1" applyBorder="1" applyAlignment="1">
      <alignment horizontal="left" vertical="center"/>
      <protection/>
    </xf>
    <xf numFmtId="4" fontId="0" fillId="20" borderId="10" xfId="72" applyNumberFormat="1" applyFont="1" applyFill="1" applyBorder="1" applyAlignment="1">
      <alignment horizontal="center" vertical="center"/>
      <protection/>
    </xf>
    <xf numFmtId="0" fontId="0" fillId="20" borderId="10" xfId="72" applyNumberFormat="1" applyFont="1" applyFill="1" applyBorder="1" applyAlignment="1">
      <alignment horizontal="center" vertical="center"/>
      <protection/>
    </xf>
    <xf numFmtId="4" fontId="29" fillId="0" borderId="0" xfId="0" applyNumberFormat="1" applyFont="1" applyAlignment="1">
      <alignment/>
    </xf>
    <xf numFmtId="4" fontId="28" fillId="46" borderId="12" xfId="73" applyNumberFormat="1" applyFont="1" applyFill="1" applyBorder="1" applyAlignment="1">
      <alignment horizontal="left" vertical="center"/>
      <protection/>
    </xf>
    <xf numFmtId="0" fontId="28" fillId="46" borderId="12" xfId="73" applyNumberFormat="1" applyFont="1" applyFill="1" applyBorder="1" applyAlignment="1">
      <alignment horizontal="left" vertical="center"/>
      <protection/>
    </xf>
    <xf numFmtId="4" fontId="28" fillId="46" borderId="13" xfId="73" applyNumberFormat="1" applyFont="1" applyFill="1" applyBorder="1" applyAlignment="1">
      <alignment horizontal="left" vertical="center"/>
      <protection/>
    </xf>
    <xf numFmtId="4" fontId="0" fillId="45" borderId="14" xfId="72" applyNumberFormat="1" applyFont="1" applyFill="1" applyBorder="1" applyAlignment="1">
      <alignment horizontal="center"/>
      <protection/>
    </xf>
    <xf numFmtId="3" fontId="0" fillId="0" borderId="15" xfId="73" applyNumberFormat="1" applyFont="1" applyFill="1" applyBorder="1" applyAlignment="1" applyProtection="1">
      <alignment horizontal="center" vertical="center" wrapText="1"/>
      <protection/>
    </xf>
    <xf numFmtId="4" fontId="0" fillId="32" borderId="16" xfId="73" applyNumberFormat="1" applyFont="1" applyFill="1" applyBorder="1" applyAlignment="1">
      <alignment horizontal="center" vertical="center" wrapText="1"/>
      <protection/>
    </xf>
    <xf numFmtId="4" fontId="0" fillId="47" borderId="16" xfId="72" applyNumberFormat="1" applyFont="1" applyFill="1" applyBorder="1" applyAlignment="1">
      <alignment horizontal="center"/>
      <protection/>
    </xf>
    <xf numFmtId="4" fontId="0" fillId="20" borderId="17" xfId="72" applyNumberFormat="1" applyFont="1" applyFill="1" applyBorder="1" applyAlignment="1">
      <alignment horizontal="center"/>
      <protection/>
    </xf>
    <xf numFmtId="4" fontId="0" fillId="20" borderId="16" xfId="72" applyNumberFormat="1" applyFont="1" applyFill="1" applyBorder="1" applyAlignment="1">
      <alignment horizontal="center"/>
      <protection/>
    </xf>
    <xf numFmtId="4" fontId="0" fillId="6" borderId="16" xfId="72" applyNumberFormat="1" applyFont="1" applyFill="1" applyBorder="1" applyAlignment="1">
      <alignment horizontal="center"/>
      <protection/>
    </xf>
    <xf numFmtId="4" fontId="0" fillId="12" borderId="16" xfId="72" applyNumberFormat="1" applyFont="1" applyFill="1" applyBorder="1" applyAlignment="1">
      <alignment horizontal="center"/>
      <protection/>
    </xf>
    <xf numFmtId="3" fontId="0" fillId="0" borderId="10" xfId="73" applyNumberFormat="1" applyFont="1" applyFill="1" applyBorder="1" applyAlignment="1" applyProtection="1">
      <alignment horizontal="center" vertical="center" wrapText="1"/>
      <protection/>
    </xf>
    <xf numFmtId="4" fontId="0" fillId="32" borderId="10" xfId="73" applyNumberFormat="1" applyFont="1" applyFill="1" applyBorder="1" applyAlignment="1">
      <alignment horizontal="center" vertical="center" wrapText="1"/>
      <protection/>
    </xf>
    <xf numFmtId="4" fontId="0" fillId="47" borderId="10" xfId="72" applyNumberFormat="1" applyFont="1" applyFill="1" applyBorder="1" applyAlignment="1">
      <alignment horizontal="center"/>
      <protection/>
    </xf>
    <xf numFmtId="4" fontId="0" fillId="45" borderId="0" xfId="72" applyNumberFormat="1" applyFont="1" applyFill="1" applyBorder="1" applyAlignment="1">
      <alignment horizontal="center"/>
      <protection/>
    </xf>
    <xf numFmtId="4" fontId="26" fillId="20" borderId="11" xfId="72" applyNumberFormat="1" applyFont="1" applyFill="1" applyBorder="1" applyAlignment="1">
      <alignment horizontal="center" vertical="center"/>
      <protection/>
    </xf>
    <xf numFmtId="4" fontId="26" fillId="20" borderId="10" xfId="72" applyNumberFormat="1" applyFont="1" applyFill="1" applyBorder="1" applyAlignment="1">
      <alignment horizontal="center" vertical="center"/>
      <protection/>
    </xf>
    <xf numFmtId="4" fontId="26" fillId="6" borderId="10" xfId="72" applyNumberFormat="1" applyFont="1" applyFill="1" applyBorder="1" applyAlignment="1">
      <alignment horizontal="center" vertical="center"/>
      <protection/>
    </xf>
    <xf numFmtId="4" fontId="26" fillId="12" borderId="10" xfId="72" applyNumberFormat="1" applyFont="1" applyFill="1" applyBorder="1" applyAlignment="1">
      <alignment horizontal="center" vertical="center"/>
      <protection/>
    </xf>
    <xf numFmtId="4" fontId="0" fillId="0" borderId="18" xfId="0" applyNumberFormat="1" applyFont="1" applyBorder="1" applyAlignment="1">
      <alignment horizontal="left"/>
    </xf>
    <xf numFmtId="4" fontId="0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left"/>
    </xf>
    <xf numFmtId="0" fontId="0" fillId="48" borderId="10" xfId="72" applyNumberFormat="1" applyFont="1" applyFill="1" applyBorder="1" applyAlignment="1">
      <alignment horizontal="center" vertical="center"/>
      <protection/>
    </xf>
    <xf numFmtId="0" fontId="0" fillId="0" borderId="18" xfId="0" applyNumberFormat="1" applyFont="1" applyBorder="1" applyAlignment="1">
      <alignment/>
    </xf>
    <xf numFmtId="0" fontId="0" fillId="45" borderId="0" xfId="72" applyNumberFormat="1" applyFont="1" applyFill="1" applyBorder="1" applyAlignment="1">
      <alignment horizontal="right" vertical="center"/>
      <protection/>
    </xf>
    <xf numFmtId="0" fontId="0" fillId="0" borderId="10" xfId="73" applyNumberFormat="1" applyFont="1" applyFill="1" applyBorder="1" applyAlignment="1" applyProtection="1">
      <alignment horizontal="right" vertical="center" wrapText="1"/>
      <protection/>
    </xf>
    <xf numFmtId="0" fontId="0" fillId="20" borderId="11" xfId="72" applyNumberFormat="1" applyFont="1" applyFill="1" applyBorder="1" applyAlignment="1">
      <alignment horizontal="right" vertical="center"/>
      <protection/>
    </xf>
    <xf numFmtId="0" fontId="0" fillId="20" borderId="10" xfId="72" applyNumberFormat="1" applyFont="1" applyFill="1" applyBorder="1" applyAlignment="1">
      <alignment horizontal="right" vertical="center"/>
      <protection/>
    </xf>
    <xf numFmtId="0" fontId="0" fillId="12" borderId="10" xfId="72" applyNumberFormat="1" applyFont="1" applyFill="1" applyBorder="1" applyAlignment="1">
      <alignment horizontal="right" vertical="center"/>
      <protection/>
    </xf>
    <xf numFmtId="0" fontId="21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28" fillId="46" borderId="12" xfId="73" applyNumberFormat="1" applyFont="1" applyFill="1" applyBorder="1" applyAlignment="1">
      <alignment horizontal="center" vertical="center"/>
      <protection/>
    </xf>
    <xf numFmtId="0" fontId="27" fillId="45" borderId="0" xfId="72" applyNumberFormat="1" applyFont="1" applyFill="1" applyBorder="1" applyAlignment="1">
      <alignment horizontal="center" vertical="center"/>
      <protection/>
    </xf>
    <xf numFmtId="0" fontId="0" fillId="0" borderId="18" xfId="0" applyNumberFormat="1" applyFont="1" applyBorder="1" applyAlignment="1">
      <alignment horizontal="center"/>
    </xf>
    <xf numFmtId="0" fontId="21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3" fontId="26" fillId="0" borderId="15" xfId="72" applyNumberFormat="1" applyFont="1" applyFill="1" applyBorder="1" applyAlignment="1">
      <alignment horizontal="center"/>
      <protection/>
    </xf>
    <xf numFmtId="3" fontId="26" fillId="0" borderId="20" xfId="72" applyNumberFormat="1" applyFont="1" applyFill="1" applyBorder="1" applyAlignment="1">
      <alignment horizontal="center"/>
      <protection/>
    </xf>
    <xf numFmtId="3" fontId="26" fillId="0" borderId="21" xfId="72" applyNumberFormat="1" applyFont="1" applyFill="1" applyBorder="1" applyAlignment="1">
      <alignment horizontal="center"/>
      <protection/>
    </xf>
    <xf numFmtId="3" fontId="0" fillId="0" borderId="15" xfId="72" applyNumberFormat="1" applyFont="1" applyFill="1" applyBorder="1" applyAlignment="1">
      <alignment horizontal="center"/>
      <protection/>
    </xf>
    <xf numFmtId="3" fontId="26" fillId="0" borderId="10" xfId="72" applyNumberFormat="1" applyFont="1" applyFill="1" applyBorder="1" applyAlignment="1">
      <alignment horizontal="center"/>
      <protection/>
    </xf>
    <xf numFmtId="3" fontId="26" fillId="0" borderId="22" xfId="72" applyNumberFormat="1" applyFont="1" applyFill="1" applyBorder="1" applyAlignment="1">
      <alignment horizontal="center"/>
      <protection/>
    </xf>
    <xf numFmtId="3" fontId="0" fillId="0" borderId="23" xfId="0" applyNumberFormat="1" applyFont="1" applyFill="1" applyBorder="1" applyAlignment="1">
      <alignment/>
    </xf>
    <xf numFmtId="3" fontId="2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/>
    </xf>
    <xf numFmtId="0" fontId="0" fillId="20" borderId="24" xfId="72" applyNumberFormat="1" applyFont="1" applyFill="1" applyBorder="1" applyAlignment="1">
      <alignment horizontal="right" vertical="center"/>
      <protection/>
    </xf>
    <xf numFmtId="0" fontId="0" fillId="6" borderId="10" xfId="72" applyNumberFormat="1" applyFont="1" applyFill="1" applyBorder="1" applyAlignment="1">
      <alignment horizontal="right" vertical="center"/>
      <protection/>
    </xf>
    <xf numFmtId="0" fontId="44" fillId="45" borderId="0" xfId="72" applyNumberFormat="1" applyFont="1" applyFill="1" applyBorder="1" applyAlignment="1">
      <alignment horizontal="center" vertical="center"/>
      <protection/>
    </xf>
    <xf numFmtId="4" fontId="29" fillId="49" borderId="25" xfId="0" applyNumberFormat="1" applyFont="1" applyFill="1" applyBorder="1" applyAlignment="1">
      <alignment/>
    </xf>
    <xf numFmtId="3" fontId="28" fillId="46" borderId="12" xfId="73" applyNumberFormat="1" applyFont="1" applyFill="1" applyBorder="1" applyAlignment="1">
      <alignment horizontal="left" vertical="center"/>
      <protection/>
    </xf>
    <xf numFmtId="4" fontId="28" fillId="46" borderId="26" xfId="73" applyNumberFormat="1" applyFont="1" applyFill="1" applyBorder="1" applyAlignment="1">
      <alignment horizontal="left" vertical="center"/>
      <protection/>
    </xf>
    <xf numFmtId="3" fontId="22" fillId="0" borderId="0" xfId="0" applyNumberFormat="1" applyFont="1" applyFill="1" applyAlignment="1">
      <alignment/>
    </xf>
    <xf numFmtId="1" fontId="0" fillId="0" borderId="18" xfId="61" applyNumberFormat="1" applyFont="1" applyBorder="1" applyAlignment="1">
      <alignment horizontal="center"/>
    </xf>
    <xf numFmtId="0" fontId="0" fillId="23" borderId="10" xfId="72" applyNumberFormat="1" applyFont="1" applyFill="1" applyBorder="1" applyAlignment="1">
      <alignment horizontal="center" vertical="center"/>
      <protection/>
    </xf>
    <xf numFmtId="4" fontId="0" fillId="50" borderId="10" xfId="72" applyNumberFormat="1" applyFont="1" applyFill="1" applyBorder="1" applyAlignment="1">
      <alignment horizontal="left" vertical="center"/>
      <protection/>
    </xf>
    <xf numFmtId="0" fontId="0" fillId="50" borderId="10" xfId="72" applyNumberFormat="1" applyFont="1" applyFill="1" applyBorder="1" applyAlignment="1">
      <alignment horizontal="center" vertical="center"/>
      <protection/>
    </xf>
    <xf numFmtId="4" fontId="0" fillId="50" borderId="10" xfId="72" applyNumberFormat="1" applyFont="1" applyFill="1" applyBorder="1" applyAlignment="1">
      <alignment horizontal="center" vertical="center"/>
      <protection/>
    </xf>
    <xf numFmtId="0" fontId="0" fillId="50" borderId="10" xfId="72" applyNumberFormat="1" applyFont="1" applyFill="1" applyBorder="1" applyAlignment="1">
      <alignment horizontal="right" vertical="center"/>
      <protection/>
    </xf>
    <xf numFmtId="4" fontId="26" fillId="50" borderId="10" xfId="72" applyNumberFormat="1" applyFont="1" applyFill="1" applyBorder="1" applyAlignment="1">
      <alignment horizontal="center" vertical="center"/>
      <protection/>
    </xf>
    <xf numFmtId="4" fontId="0" fillId="50" borderId="16" xfId="72" applyNumberFormat="1" applyFont="1" applyFill="1" applyBorder="1" applyAlignment="1">
      <alignment horizontal="center"/>
      <protection/>
    </xf>
    <xf numFmtId="4" fontId="0" fillId="23" borderId="10" xfId="73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Alignment="1">
      <alignment horizontal="right"/>
    </xf>
    <xf numFmtId="2" fontId="28" fillId="46" borderId="12" xfId="61" applyNumberFormat="1" applyFont="1" applyFill="1" applyBorder="1" applyAlignment="1">
      <alignment horizontal="right" vertical="center"/>
    </xf>
    <xf numFmtId="2" fontId="0" fillId="0" borderId="10" xfId="61" applyNumberFormat="1" applyFont="1" applyFill="1" applyBorder="1" applyAlignment="1">
      <alignment horizontal="right" vertical="center" wrapText="1"/>
    </xf>
    <xf numFmtId="2" fontId="26" fillId="50" borderId="10" xfId="61" applyNumberFormat="1" applyFont="1" applyFill="1" applyBorder="1" applyAlignment="1">
      <alignment horizontal="right" vertical="center"/>
    </xf>
    <xf numFmtId="2" fontId="27" fillId="45" borderId="0" xfId="61" applyNumberFormat="1" applyFont="1" applyFill="1" applyBorder="1" applyAlignment="1">
      <alignment horizontal="right" vertical="center"/>
    </xf>
    <xf numFmtId="2" fontId="26" fillId="20" borderId="11" xfId="61" applyNumberFormat="1" applyFont="1" applyFill="1" applyBorder="1" applyAlignment="1">
      <alignment horizontal="right" vertical="center"/>
    </xf>
    <xf numFmtId="2" fontId="26" fillId="20" borderId="10" xfId="61" applyNumberFormat="1" applyFont="1" applyFill="1" applyBorder="1" applyAlignment="1">
      <alignment horizontal="right" vertical="center"/>
    </xf>
    <xf numFmtId="2" fontId="26" fillId="6" borderId="10" xfId="61" applyNumberFormat="1" applyFont="1" applyFill="1" applyBorder="1" applyAlignment="1">
      <alignment horizontal="right" vertical="center"/>
    </xf>
    <xf numFmtId="2" fontId="26" fillId="12" borderId="10" xfId="61" applyNumberFormat="1" applyFont="1" applyFill="1" applyBorder="1" applyAlignment="1">
      <alignment horizontal="right" vertical="center"/>
    </xf>
    <xf numFmtId="2" fontId="26" fillId="0" borderId="10" xfId="61" applyNumberFormat="1" applyFont="1" applyFill="1" applyBorder="1" applyAlignment="1">
      <alignment horizontal="right" vertical="center"/>
    </xf>
    <xf numFmtId="2" fontId="27" fillId="45" borderId="0" xfId="72" applyNumberFormat="1" applyFont="1" applyFill="1" applyBorder="1" applyAlignment="1">
      <alignment horizontal="right" vertical="center"/>
      <protection/>
    </xf>
    <xf numFmtId="2" fontId="0" fillId="0" borderId="10" xfId="73" applyNumberFormat="1" applyFont="1" applyFill="1" applyBorder="1" applyAlignment="1">
      <alignment horizontal="right" vertical="center" wrapText="1"/>
      <protection/>
    </xf>
    <xf numFmtId="2" fontId="26" fillId="0" borderId="10" xfId="72" applyNumberFormat="1" applyFont="1" applyFill="1" applyBorder="1" applyAlignment="1">
      <alignment horizontal="right" vertical="center"/>
      <protection/>
    </xf>
    <xf numFmtId="2" fontId="0" fillId="0" borderId="18" xfId="61" applyNumberFormat="1" applyFont="1" applyBorder="1" applyAlignment="1">
      <alignment horizontal="right"/>
    </xf>
    <xf numFmtId="2" fontId="21" fillId="0" borderId="0" xfId="61" applyNumberFormat="1" applyFont="1" applyAlignment="1">
      <alignment horizontal="right"/>
    </xf>
    <xf numFmtId="2" fontId="0" fillId="0" borderId="0" xfId="61" applyNumberFormat="1" applyFont="1" applyAlignment="1">
      <alignment horizontal="right"/>
    </xf>
    <xf numFmtId="4" fontId="33" fillId="38" borderId="20" xfId="73" applyNumberFormat="1" applyFont="1" applyFill="1" applyBorder="1" applyAlignment="1">
      <alignment horizontal="center" vertical="center"/>
      <protection/>
    </xf>
    <xf numFmtId="4" fontId="33" fillId="38" borderId="0" xfId="73" applyNumberFormat="1" applyFont="1" applyFill="1" applyBorder="1" applyAlignment="1">
      <alignment horizontal="center" vertical="center"/>
      <protection/>
    </xf>
    <xf numFmtId="4" fontId="33" fillId="38" borderId="14" xfId="73" applyNumberFormat="1" applyFont="1" applyFill="1" applyBorder="1" applyAlignment="1">
      <alignment horizontal="center" vertical="center"/>
      <protection/>
    </xf>
    <xf numFmtId="4" fontId="32" fillId="38" borderId="20" xfId="73" applyNumberFormat="1" applyFont="1" applyFill="1" applyBorder="1" applyAlignment="1">
      <alignment horizontal="center" vertical="center"/>
      <protection/>
    </xf>
    <xf numFmtId="4" fontId="32" fillId="38" borderId="0" xfId="73" applyNumberFormat="1" applyFont="1" applyFill="1" applyBorder="1" applyAlignment="1">
      <alignment horizontal="center" vertical="center"/>
      <protection/>
    </xf>
    <xf numFmtId="4" fontId="32" fillId="38" borderId="14" xfId="73" applyNumberFormat="1" applyFont="1" applyFill="1" applyBorder="1" applyAlignment="1">
      <alignment horizontal="center" vertical="center"/>
      <protection/>
    </xf>
    <xf numFmtId="4" fontId="32" fillId="38" borderId="22" xfId="73" applyNumberFormat="1" applyFont="1" applyFill="1" applyBorder="1" applyAlignment="1">
      <alignment horizontal="center" vertical="center"/>
      <protection/>
    </xf>
    <xf numFmtId="4" fontId="28" fillId="12" borderId="27" xfId="73" applyNumberFormat="1" applyFont="1" applyFill="1" applyBorder="1" applyAlignment="1">
      <alignment horizontal="center" vertical="center" wrapText="1"/>
      <protection/>
    </xf>
    <xf numFmtId="4" fontId="31" fillId="12" borderId="28" xfId="72" applyNumberFormat="1" applyFont="1" applyFill="1" applyBorder="1" applyAlignment="1">
      <alignment horizontal="center" vertical="center" wrapText="1"/>
      <protection/>
    </xf>
    <xf numFmtId="4" fontId="31" fillId="12" borderId="29" xfId="72" applyNumberFormat="1" applyFont="1" applyFill="1" applyBorder="1" applyAlignment="1">
      <alignment horizontal="center" vertical="center" wrapText="1"/>
      <protection/>
    </xf>
    <xf numFmtId="4" fontId="31" fillId="12" borderId="30" xfId="72" applyNumberFormat="1" applyFont="1" applyFill="1" applyBorder="1" applyAlignment="1">
      <alignment horizontal="center" vertical="center" wrapText="1"/>
      <protection/>
    </xf>
    <xf numFmtId="4" fontId="31" fillId="12" borderId="31" xfId="72" applyNumberFormat="1" applyFont="1" applyFill="1" applyBorder="1" applyAlignment="1">
      <alignment horizontal="center" vertical="center" wrapText="1"/>
      <protection/>
    </xf>
    <xf numFmtId="4" fontId="31" fillId="12" borderId="32" xfId="72" applyNumberFormat="1" applyFont="1" applyFill="1" applyBorder="1" applyAlignment="1">
      <alignment horizontal="center" vertical="center" wrapText="1"/>
      <protection/>
    </xf>
    <xf numFmtId="4" fontId="30" fillId="12" borderId="33" xfId="72" applyNumberFormat="1" applyFont="1" applyFill="1" applyBorder="1" applyAlignment="1">
      <alignment horizontal="center" vertical="center" wrapText="1"/>
      <protection/>
    </xf>
    <xf numFmtId="4" fontId="31" fillId="12" borderId="34" xfId="72" applyNumberFormat="1" applyFont="1" applyFill="1" applyBorder="1" applyAlignment="1">
      <alignment horizontal="center" vertical="center" wrapText="1"/>
      <protection/>
    </xf>
    <xf numFmtId="4" fontId="31" fillId="12" borderId="35" xfId="72" applyNumberFormat="1" applyFont="1" applyFill="1" applyBorder="1" applyAlignment="1">
      <alignment horizontal="center" vertical="center" wrapText="1"/>
      <protection/>
    </xf>
    <xf numFmtId="4" fontId="32" fillId="38" borderId="36" xfId="73" applyNumberFormat="1" applyFont="1" applyFill="1" applyBorder="1" applyAlignment="1">
      <alignment horizontal="center" vertical="center"/>
      <protection/>
    </xf>
    <xf numFmtId="4" fontId="32" fillId="38" borderId="37" xfId="73" applyNumberFormat="1" applyFont="1" applyFill="1" applyBorder="1" applyAlignment="1">
      <alignment horizontal="center" vertical="center"/>
      <protection/>
    </xf>
    <xf numFmtId="4" fontId="32" fillId="38" borderId="38" xfId="73" applyNumberFormat="1" applyFont="1" applyFill="1" applyBorder="1" applyAlignment="1">
      <alignment horizontal="center" vertical="center"/>
      <protection/>
    </xf>
    <xf numFmtId="0" fontId="24" fillId="38" borderId="39" xfId="0" applyFont="1" applyFill="1" applyBorder="1" applyAlignment="1">
      <alignment horizontal="left" vertical="center" wrapText="1"/>
    </xf>
    <xf numFmtId="0" fontId="23" fillId="38" borderId="11" xfId="0" applyFont="1" applyFill="1" applyBorder="1" applyAlignment="1">
      <alignment horizontal="left" wrapText="1"/>
    </xf>
    <xf numFmtId="0" fontId="24" fillId="38" borderId="39" xfId="0" applyFont="1" applyFill="1" applyBorder="1" applyAlignment="1">
      <alignment horizontal="center" vertical="center" wrapText="1"/>
    </xf>
    <xf numFmtId="0" fontId="23" fillId="38" borderId="11" xfId="0" applyFont="1" applyFill="1" applyBorder="1" applyAlignment="1">
      <alignment horizontal="center" wrapText="1"/>
    </xf>
  </cellXfs>
  <cellStyles count="72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_Arkusz1" xfId="72"/>
    <cellStyle name="Normalny_Arkusz1_1" xfId="73"/>
    <cellStyle name="Obliczenia" xfId="74"/>
    <cellStyle name="Followed Hyperlink" xfId="75"/>
    <cellStyle name="Percent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Złe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5"/>
  <sheetViews>
    <sheetView tabSelected="1" zoomScale="90" zoomScaleNormal="90" zoomScaleSheetLayoutView="100" zoomScalePageLayoutView="0" workbookViewId="0" topLeftCell="A34">
      <selection activeCell="A1" sqref="A1"/>
    </sheetView>
  </sheetViews>
  <sheetFormatPr defaultColWidth="9.140625" defaultRowHeight="12.75"/>
  <cols>
    <col min="1" max="1" width="2.7109375" style="90" customWidth="1"/>
    <col min="2" max="2" width="6.7109375" style="90" customWidth="1"/>
    <col min="3" max="3" width="23.28125" style="16" customWidth="1"/>
    <col min="4" max="4" width="9.140625" style="16" customWidth="1"/>
    <col min="5" max="5" width="12.421875" style="16" customWidth="1"/>
    <col min="6" max="6" width="11.140625" style="34" customWidth="1"/>
    <col min="7" max="7" width="9.140625" style="1" customWidth="1"/>
    <col min="8" max="8" width="12.57421875" style="16" customWidth="1"/>
    <col min="9" max="9" width="14.140625" style="76" customWidth="1"/>
    <col min="10" max="10" width="8.8515625" style="81" customWidth="1"/>
    <col min="11" max="11" width="9.140625" style="1" customWidth="1"/>
    <col min="12" max="12" width="9.140625" style="34" customWidth="1"/>
    <col min="13" max="13" width="9.57421875" style="81" customWidth="1"/>
    <col min="14" max="15" width="12.7109375" style="1" customWidth="1"/>
    <col min="16" max="16" width="19.28125" style="123" customWidth="1"/>
    <col min="17" max="17" width="20.7109375" style="1" customWidth="1"/>
    <col min="18" max="18" width="16.140625" style="1" customWidth="1"/>
    <col min="19" max="19" width="16.7109375" style="1" customWidth="1"/>
    <col min="20" max="20" width="15.8515625" style="1" customWidth="1"/>
    <col min="21" max="21" width="14.57421875" style="1" customWidth="1"/>
    <col min="22" max="22" width="13.140625" style="1" bestFit="1" customWidth="1"/>
    <col min="23" max="16384" width="9.140625" style="1" customWidth="1"/>
  </cols>
  <sheetData>
    <row r="1" spans="1:17" s="43" customFormat="1" ht="33.75" customHeight="1" thickBot="1">
      <c r="A1" s="91"/>
      <c r="B1" s="95"/>
      <c r="C1" s="96" t="s">
        <v>139</v>
      </c>
      <c r="D1" s="44"/>
      <c r="E1" s="44"/>
      <c r="F1" s="45"/>
      <c r="G1" s="97"/>
      <c r="H1" s="44"/>
      <c r="I1" s="45">
        <f>A175</f>
        <v>55</v>
      </c>
      <c r="J1" s="77"/>
      <c r="K1" s="44"/>
      <c r="L1" s="45"/>
      <c r="M1" s="77"/>
      <c r="N1" s="44"/>
      <c r="O1" s="44"/>
      <c r="P1" s="109">
        <f>P175</f>
        <v>8919.775</v>
      </c>
      <c r="Q1" s="46" t="s">
        <v>138</v>
      </c>
    </row>
    <row r="2" spans="2:17" ht="12.75" customHeight="1">
      <c r="B2" s="131" t="s">
        <v>140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</row>
    <row r="3" spans="2:17" ht="10.5" customHeight="1" thickBo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</row>
    <row r="4" spans="2:17" ht="29.25" customHeight="1" thickBot="1">
      <c r="B4" s="137" t="s">
        <v>190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</row>
    <row r="5" spans="2:19" ht="20.25">
      <c r="B5" s="124" t="s">
        <v>142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6"/>
      <c r="S5" s="1">
        <v>132.5</v>
      </c>
    </row>
    <row r="6" spans="2:17" ht="15.75">
      <c r="B6" s="127" t="s">
        <v>143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9"/>
    </row>
    <row r="7" spans="2:17" ht="15.75">
      <c r="B7" s="127" t="s">
        <v>141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9"/>
    </row>
    <row r="8" spans="2:17" ht="51">
      <c r="B8" s="48" t="s">
        <v>1</v>
      </c>
      <c r="C8" s="5" t="s">
        <v>2</v>
      </c>
      <c r="D8" s="5" t="s">
        <v>3</v>
      </c>
      <c r="E8" s="6" t="s">
        <v>4</v>
      </c>
      <c r="F8" s="29" t="s">
        <v>5</v>
      </c>
      <c r="G8" s="4" t="s">
        <v>6</v>
      </c>
      <c r="H8" s="6" t="s">
        <v>7</v>
      </c>
      <c r="I8" s="71" t="s">
        <v>188</v>
      </c>
      <c r="J8" s="29" t="s">
        <v>131</v>
      </c>
      <c r="K8" s="4" t="s">
        <v>8</v>
      </c>
      <c r="L8" s="29" t="s">
        <v>9</v>
      </c>
      <c r="M8" s="29" t="s">
        <v>127</v>
      </c>
      <c r="N8" s="107" t="s">
        <v>185</v>
      </c>
      <c r="O8" s="7" t="s">
        <v>10</v>
      </c>
      <c r="P8" s="110" t="s">
        <v>189</v>
      </c>
      <c r="Q8" s="49" t="s">
        <v>11</v>
      </c>
    </row>
    <row r="9" spans="1:17" ht="15.75" customHeight="1">
      <c r="A9" s="90">
        <v>1</v>
      </c>
      <c r="B9" s="82">
        <v>1</v>
      </c>
      <c r="C9" s="101" t="s">
        <v>26</v>
      </c>
      <c r="D9" s="101" t="s">
        <v>0</v>
      </c>
      <c r="E9" s="101" t="s">
        <v>65</v>
      </c>
      <c r="F9" s="102">
        <v>5</v>
      </c>
      <c r="G9" s="103" t="s">
        <v>13</v>
      </c>
      <c r="H9" s="101" t="s">
        <v>14</v>
      </c>
      <c r="I9" s="104">
        <v>5854870446</v>
      </c>
      <c r="J9" s="102">
        <v>350</v>
      </c>
      <c r="K9" s="103" t="s">
        <v>123</v>
      </c>
      <c r="L9" s="102">
        <v>373</v>
      </c>
      <c r="M9" s="100">
        <v>176</v>
      </c>
      <c r="N9" s="35" t="s">
        <v>186</v>
      </c>
      <c r="O9" s="105" t="s">
        <v>117</v>
      </c>
      <c r="P9" s="111">
        <v>343.73</v>
      </c>
      <c r="Q9" s="106"/>
    </row>
    <row r="10" spans="2:19" ht="15.75" customHeight="1">
      <c r="B10" s="83"/>
      <c r="C10" s="2"/>
      <c r="D10" s="2"/>
      <c r="E10" s="2"/>
      <c r="F10" s="28"/>
      <c r="G10" s="3"/>
      <c r="H10" s="2"/>
      <c r="I10" s="70"/>
      <c r="J10" s="28"/>
      <c r="K10" s="3"/>
      <c r="L10" s="94">
        <f>L9</f>
        <v>373</v>
      </c>
      <c r="M10" s="94">
        <f>M9</f>
        <v>176</v>
      </c>
      <c r="N10" s="36" t="s">
        <v>12</v>
      </c>
      <c r="O10" s="36" t="s">
        <v>12</v>
      </c>
      <c r="P10" s="112">
        <f>SUM(P9:P9)</f>
        <v>343.73</v>
      </c>
      <c r="Q10" s="47"/>
      <c r="R10" s="1">
        <f>121*12</f>
        <v>1452</v>
      </c>
      <c r="S10" s="1">
        <f>P10*$S$5</f>
        <v>45544.225000000006</v>
      </c>
    </row>
    <row r="11" spans="2:17" ht="20.25">
      <c r="B11" s="124" t="s">
        <v>144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6"/>
    </row>
    <row r="12" spans="2:17" ht="15.75">
      <c r="B12" s="127" t="s">
        <v>143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9"/>
    </row>
    <row r="13" spans="2:17" ht="15.75">
      <c r="B13" s="127" t="s">
        <v>141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9"/>
    </row>
    <row r="14" spans="2:17" ht="51">
      <c r="B14" s="48" t="s">
        <v>1</v>
      </c>
      <c r="C14" s="5" t="s">
        <v>2</v>
      </c>
      <c r="D14" s="5" t="s">
        <v>3</v>
      </c>
      <c r="E14" s="6" t="s">
        <v>4</v>
      </c>
      <c r="F14" s="29" t="s">
        <v>5</v>
      </c>
      <c r="G14" s="4" t="s">
        <v>6</v>
      </c>
      <c r="H14" s="6" t="s">
        <v>7</v>
      </c>
      <c r="I14" s="71" t="s">
        <v>188</v>
      </c>
      <c r="J14" s="29" t="s">
        <v>131</v>
      </c>
      <c r="K14" s="4" t="s">
        <v>8</v>
      </c>
      <c r="L14" s="29" t="s">
        <v>9</v>
      </c>
      <c r="M14" s="29" t="s">
        <v>127</v>
      </c>
      <c r="N14" s="107" t="s">
        <v>185</v>
      </c>
      <c r="O14" s="7" t="s">
        <v>10</v>
      </c>
      <c r="P14" s="110" t="s">
        <v>189</v>
      </c>
      <c r="Q14" s="49" t="s">
        <v>11</v>
      </c>
    </row>
    <row r="15" spans="1:17" ht="15.75" customHeight="1">
      <c r="A15" s="90">
        <v>1</v>
      </c>
      <c r="B15" s="84">
        <v>1</v>
      </c>
      <c r="C15" s="37" t="s">
        <v>26</v>
      </c>
      <c r="D15" s="37" t="s">
        <v>89</v>
      </c>
      <c r="E15" s="37" t="s">
        <v>90</v>
      </c>
      <c r="F15" s="39">
        <v>27</v>
      </c>
      <c r="G15" s="38" t="s">
        <v>28</v>
      </c>
      <c r="H15" s="37" t="s">
        <v>118</v>
      </c>
      <c r="I15" s="72">
        <v>5816741610</v>
      </c>
      <c r="J15" s="39">
        <v>49</v>
      </c>
      <c r="K15" s="38" t="s">
        <v>124</v>
      </c>
      <c r="L15" s="39"/>
      <c r="M15" s="39"/>
      <c r="N15" s="59" t="s">
        <v>187</v>
      </c>
      <c r="O15" s="59" t="s">
        <v>117</v>
      </c>
      <c r="P15" s="113">
        <v>38.18</v>
      </c>
      <c r="Q15" s="51"/>
    </row>
    <row r="16" spans="1:17" ht="15.75" customHeight="1">
      <c r="A16" s="90">
        <v>1</v>
      </c>
      <c r="B16" s="82">
        <v>2</v>
      </c>
      <c r="C16" s="40" t="s">
        <v>26</v>
      </c>
      <c r="D16" s="40" t="s">
        <v>94</v>
      </c>
      <c r="E16" s="40" t="s">
        <v>63</v>
      </c>
      <c r="F16" s="42">
        <v>30</v>
      </c>
      <c r="G16" s="41" t="s">
        <v>17</v>
      </c>
      <c r="H16" s="40" t="s">
        <v>18</v>
      </c>
      <c r="I16" s="92">
        <v>6070451886</v>
      </c>
      <c r="J16" s="42">
        <v>85</v>
      </c>
      <c r="K16" s="41" t="s">
        <v>125</v>
      </c>
      <c r="L16" s="42"/>
      <c r="M16" s="42"/>
      <c r="N16" s="59" t="s">
        <v>187</v>
      </c>
      <c r="O16" s="60" t="s">
        <v>117</v>
      </c>
      <c r="P16" s="114">
        <v>108.62</v>
      </c>
      <c r="Q16" s="52"/>
    </row>
    <row r="17" spans="1:17" ht="15.75" customHeight="1">
      <c r="A17" s="90">
        <v>1</v>
      </c>
      <c r="B17" s="82">
        <v>3</v>
      </c>
      <c r="C17" s="40" t="s">
        <v>26</v>
      </c>
      <c r="D17" s="40" t="s">
        <v>92</v>
      </c>
      <c r="E17" s="40" t="s">
        <v>81</v>
      </c>
      <c r="F17" s="42">
        <v>16</v>
      </c>
      <c r="G17" s="41" t="s">
        <v>19</v>
      </c>
      <c r="H17" s="40" t="s">
        <v>20</v>
      </c>
      <c r="I17" s="73">
        <v>4319140869</v>
      </c>
      <c r="J17" s="42">
        <v>45</v>
      </c>
      <c r="K17" s="41" t="s">
        <v>129</v>
      </c>
      <c r="L17" s="42"/>
      <c r="M17" s="42"/>
      <c r="N17" s="59" t="s">
        <v>187</v>
      </c>
      <c r="O17" s="60" t="s">
        <v>117</v>
      </c>
      <c r="P17" s="114">
        <v>44.985</v>
      </c>
      <c r="Q17" s="52"/>
    </row>
    <row r="18" spans="1:17" ht="15.75" customHeight="1">
      <c r="A18" s="90">
        <v>1</v>
      </c>
      <c r="B18" s="85">
        <v>4</v>
      </c>
      <c r="C18" s="40" t="s">
        <v>26</v>
      </c>
      <c r="D18" s="40" t="s">
        <v>93</v>
      </c>
      <c r="E18" s="40" t="s">
        <v>80</v>
      </c>
      <c r="F18" s="42">
        <v>31</v>
      </c>
      <c r="G18" s="41" t="s">
        <v>28</v>
      </c>
      <c r="H18" s="40" t="s">
        <v>128</v>
      </c>
      <c r="I18" s="73">
        <v>7261861769</v>
      </c>
      <c r="J18" s="42">
        <v>35</v>
      </c>
      <c r="K18" s="41" t="s">
        <v>129</v>
      </c>
      <c r="L18" s="42"/>
      <c r="M18" s="42"/>
      <c r="N18" s="59" t="s">
        <v>187</v>
      </c>
      <c r="O18" s="60" t="s">
        <v>117</v>
      </c>
      <c r="P18" s="114">
        <v>69.615</v>
      </c>
      <c r="Q18" s="52"/>
    </row>
    <row r="19" spans="1:17" ht="15.75" customHeight="1">
      <c r="A19" s="90">
        <v>1</v>
      </c>
      <c r="B19" s="85">
        <v>5</v>
      </c>
      <c r="C19" s="40" t="s">
        <v>26</v>
      </c>
      <c r="D19" s="40" t="s">
        <v>93</v>
      </c>
      <c r="E19" s="40" t="s">
        <v>80</v>
      </c>
      <c r="F19" s="42">
        <v>31</v>
      </c>
      <c r="G19" s="41" t="s">
        <v>28</v>
      </c>
      <c r="H19" s="40" t="s">
        <v>128</v>
      </c>
      <c r="I19" s="73">
        <v>7261861730</v>
      </c>
      <c r="J19" s="42"/>
      <c r="K19" s="41" t="s">
        <v>130</v>
      </c>
      <c r="L19" s="42"/>
      <c r="M19" s="42"/>
      <c r="N19" s="59" t="s">
        <v>187</v>
      </c>
      <c r="O19" s="60" t="s">
        <v>117</v>
      </c>
      <c r="P19" s="114">
        <v>7.735</v>
      </c>
      <c r="Q19" s="52"/>
    </row>
    <row r="20" spans="1:17" ht="15.75" customHeight="1">
      <c r="A20" s="90">
        <v>1</v>
      </c>
      <c r="B20" s="82">
        <v>6</v>
      </c>
      <c r="C20" s="40" t="s">
        <v>26</v>
      </c>
      <c r="D20" s="40" t="s">
        <v>91</v>
      </c>
      <c r="E20" s="40" t="s">
        <v>82</v>
      </c>
      <c r="F20" s="42">
        <v>91</v>
      </c>
      <c r="G20" s="41" t="s">
        <v>28</v>
      </c>
      <c r="H20" s="40" t="s">
        <v>122</v>
      </c>
      <c r="I20" s="73">
        <v>6273570784</v>
      </c>
      <c r="J20" s="42">
        <v>32</v>
      </c>
      <c r="K20" s="41" t="s">
        <v>129</v>
      </c>
      <c r="L20" s="42"/>
      <c r="M20" s="42"/>
      <c r="N20" s="59" t="s">
        <v>187</v>
      </c>
      <c r="O20" s="60" t="s">
        <v>117</v>
      </c>
      <c r="P20" s="114">
        <v>51.24</v>
      </c>
      <c r="Q20" s="52"/>
    </row>
    <row r="21" spans="2:19" ht="15.75" customHeight="1">
      <c r="B21" s="83"/>
      <c r="C21" s="2"/>
      <c r="D21" s="2"/>
      <c r="E21" s="2"/>
      <c r="F21" s="28"/>
      <c r="G21" s="3"/>
      <c r="H21" s="2"/>
      <c r="I21" s="70"/>
      <c r="J21" s="28"/>
      <c r="K21" s="3"/>
      <c r="L21" s="28"/>
      <c r="M21" s="78"/>
      <c r="N21" s="36" t="s">
        <v>12</v>
      </c>
      <c r="O21" s="36" t="s">
        <v>12</v>
      </c>
      <c r="P21" s="112">
        <f>SUM(P15:P20)</f>
        <v>320.37500000000006</v>
      </c>
      <c r="Q21" s="47"/>
      <c r="R21" s="1">
        <f>(4*6.28+1*3.3+1*15.85)*12</f>
        <v>531.24</v>
      </c>
      <c r="S21" s="1">
        <f>P21*$S$5</f>
        <v>42449.68750000001</v>
      </c>
    </row>
    <row r="22" spans="2:17" ht="20.25">
      <c r="B22" s="124" t="s">
        <v>145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6"/>
    </row>
    <row r="23" spans="2:17" ht="15.75">
      <c r="B23" s="127" t="s">
        <v>143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9"/>
    </row>
    <row r="24" spans="2:17" ht="15.75">
      <c r="B24" s="127" t="s">
        <v>141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9"/>
    </row>
    <row r="25" spans="2:17" ht="51">
      <c r="B25" s="48" t="s">
        <v>1</v>
      </c>
      <c r="C25" s="5" t="s">
        <v>2</v>
      </c>
      <c r="D25" s="5" t="s">
        <v>3</v>
      </c>
      <c r="E25" s="6" t="s">
        <v>4</v>
      </c>
      <c r="F25" s="29" t="s">
        <v>5</v>
      </c>
      <c r="G25" s="4" t="s">
        <v>6</v>
      </c>
      <c r="H25" s="6" t="s">
        <v>7</v>
      </c>
      <c r="I25" s="71" t="s">
        <v>188</v>
      </c>
      <c r="J25" s="29" t="s">
        <v>131</v>
      </c>
      <c r="K25" s="4" t="s">
        <v>8</v>
      </c>
      <c r="L25" s="29" t="s">
        <v>9</v>
      </c>
      <c r="M25" s="29" t="s">
        <v>127</v>
      </c>
      <c r="N25" s="107" t="s">
        <v>185</v>
      </c>
      <c r="O25" s="7" t="s">
        <v>10</v>
      </c>
      <c r="P25" s="110" t="s">
        <v>189</v>
      </c>
      <c r="Q25" s="49" t="s">
        <v>11</v>
      </c>
    </row>
    <row r="26" spans="1:17" ht="15.75" customHeight="1">
      <c r="A26" s="90">
        <v>1</v>
      </c>
      <c r="B26" s="82">
        <v>1</v>
      </c>
      <c r="C26" s="10" t="s">
        <v>26</v>
      </c>
      <c r="D26" s="10" t="s">
        <v>0</v>
      </c>
      <c r="E26" s="10" t="s">
        <v>64</v>
      </c>
      <c r="F26" s="31" t="s">
        <v>119</v>
      </c>
      <c r="G26" s="11" t="s">
        <v>13</v>
      </c>
      <c r="H26" s="10" t="s">
        <v>14</v>
      </c>
      <c r="I26" s="93">
        <v>2561020581</v>
      </c>
      <c r="J26" s="68"/>
      <c r="K26" s="11" t="s">
        <v>124</v>
      </c>
      <c r="L26" s="31"/>
      <c r="M26" s="31"/>
      <c r="N26" s="61" t="s">
        <v>187</v>
      </c>
      <c r="O26" s="61" t="s">
        <v>117</v>
      </c>
      <c r="P26" s="115">
        <v>22.11</v>
      </c>
      <c r="Q26" s="53"/>
    </row>
    <row r="27" spans="1:17" ht="15.75" customHeight="1">
      <c r="A27" s="90">
        <v>1</v>
      </c>
      <c r="B27" s="82">
        <v>2</v>
      </c>
      <c r="C27" s="10" t="s">
        <v>26</v>
      </c>
      <c r="D27" s="10" t="s">
        <v>0</v>
      </c>
      <c r="E27" s="10" t="s">
        <v>121</v>
      </c>
      <c r="F27" s="31" t="s">
        <v>30</v>
      </c>
      <c r="G27" s="11" t="s">
        <v>17</v>
      </c>
      <c r="H27" s="10" t="s">
        <v>120</v>
      </c>
      <c r="I27" s="93">
        <v>588450161</v>
      </c>
      <c r="J27" s="68">
        <v>20</v>
      </c>
      <c r="K27" s="11" t="s">
        <v>132</v>
      </c>
      <c r="L27" s="31"/>
      <c r="M27" s="31"/>
      <c r="N27" s="61" t="s">
        <v>187</v>
      </c>
      <c r="O27" s="61" t="s">
        <v>117</v>
      </c>
      <c r="P27" s="115">
        <v>9.14</v>
      </c>
      <c r="Q27" s="53"/>
    </row>
    <row r="28" spans="1:17" ht="15.75" customHeight="1">
      <c r="A28" s="90">
        <v>1</v>
      </c>
      <c r="B28" s="82">
        <v>3</v>
      </c>
      <c r="C28" s="10" t="s">
        <v>26</v>
      </c>
      <c r="D28" s="10" t="s">
        <v>87</v>
      </c>
      <c r="E28" s="10" t="s">
        <v>199</v>
      </c>
      <c r="F28" s="31">
        <v>10</v>
      </c>
      <c r="G28" s="11" t="s">
        <v>37</v>
      </c>
      <c r="H28" s="10" t="s">
        <v>200</v>
      </c>
      <c r="I28" s="93">
        <v>8223201100</v>
      </c>
      <c r="J28" s="68">
        <v>20</v>
      </c>
      <c r="K28" s="11" t="s">
        <v>124</v>
      </c>
      <c r="L28" s="31"/>
      <c r="M28" s="31"/>
      <c r="N28" s="61" t="s">
        <v>187</v>
      </c>
      <c r="O28" s="61" t="s">
        <v>117</v>
      </c>
      <c r="P28" s="115">
        <v>6.34</v>
      </c>
      <c r="Q28" s="53"/>
    </row>
    <row r="29" spans="1:17" ht="15.75" customHeight="1">
      <c r="A29" s="90">
        <v>1</v>
      </c>
      <c r="B29" s="82">
        <v>4</v>
      </c>
      <c r="C29" s="10" t="s">
        <v>26</v>
      </c>
      <c r="D29" s="10" t="s">
        <v>87</v>
      </c>
      <c r="E29" s="10" t="s">
        <v>201</v>
      </c>
      <c r="F29" s="31">
        <v>11</v>
      </c>
      <c r="G29" s="11" t="s">
        <v>37</v>
      </c>
      <c r="H29" s="10" t="s">
        <v>202</v>
      </c>
      <c r="I29" s="93">
        <v>1576351243</v>
      </c>
      <c r="J29" s="68">
        <v>25</v>
      </c>
      <c r="K29" s="11" t="s">
        <v>124</v>
      </c>
      <c r="L29" s="31"/>
      <c r="M29" s="31"/>
      <c r="N29" s="61" t="s">
        <v>187</v>
      </c>
      <c r="O29" s="61" t="s">
        <v>117</v>
      </c>
      <c r="P29" s="115">
        <v>29.62</v>
      </c>
      <c r="Q29" s="53"/>
    </row>
    <row r="30" spans="1:17" ht="15.75" customHeight="1">
      <c r="A30" s="90">
        <v>1</v>
      </c>
      <c r="B30" s="82">
        <v>5</v>
      </c>
      <c r="C30" s="10" t="s">
        <v>26</v>
      </c>
      <c r="D30" s="10" t="s">
        <v>87</v>
      </c>
      <c r="E30" s="10" t="s">
        <v>203</v>
      </c>
      <c r="F30" s="31">
        <v>41</v>
      </c>
      <c r="G30" s="11" t="s">
        <v>37</v>
      </c>
      <c r="H30" s="10" t="s">
        <v>14</v>
      </c>
      <c r="I30" s="93">
        <v>2221171843</v>
      </c>
      <c r="J30" s="68">
        <v>24</v>
      </c>
      <c r="K30" s="11" t="s">
        <v>124</v>
      </c>
      <c r="L30" s="31"/>
      <c r="M30" s="31"/>
      <c r="N30" s="61" t="s">
        <v>187</v>
      </c>
      <c r="O30" s="61" t="s">
        <v>117</v>
      </c>
      <c r="P30" s="115">
        <v>25.05</v>
      </c>
      <c r="Q30" s="53"/>
    </row>
    <row r="31" spans="1:17" ht="15.75" customHeight="1">
      <c r="A31" s="90">
        <v>1</v>
      </c>
      <c r="B31" s="82">
        <v>6</v>
      </c>
      <c r="C31" s="10" t="s">
        <v>26</v>
      </c>
      <c r="D31" s="10" t="s">
        <v>87</v>
      </c>
      <c r="E31" s="10" t="s">
        <v>64</v>
      </c>
      <c r="F31" s="31">
        <v>16</v>
      </c>
      <c r="G31" s="11" t="s">
        <v>13</v>
      </c>
      <c r="H31" s="10" t="s">
        <v>14</v>
      </c>
      <c r="I31" s="93">
        <v>9707351796</v>
      </c>
      <c r="J31" s="68">
        <v>24</v>
      </c>
      <c r="K31" s="11" t="s">
        <v>124</v>
      </c>
      <c r="L31" s="31"/>
      <c r="M31" s="31"/>
      <c r="N31" s="61" t="s">
        <v>187</v>
      </c>
      <c r="O31" s="61" t="s">
        <v>117</v>
      </c>
      <c r="P31" s="115">
        <v>27.53</v>
      </c>
      <c r="Q31" s="53"/>
    </row>
    <row r="32" spans="2:19" ht="15.75" customHeight="1">
      <c r="B32" s="83"/>
      <c r="C32" s="2"/>
      <c r="D32" s="2"/>
      <c r="E32" s="2"/>
      <c r="F32" s="28"/>
      <c r="G32" s="3"/>
      <c r="H32" s="2"/>
      <c r="I32" s="70"/>
      <c r="J32" s="28"/>
      <c r="K32" s="3"/>
      <c r="L32" s="28"/>
      <c r="M32" s="78"/>
      <c r="N32" s="36" t="s">
        <v>12</v>
      </c>
      <c r="O32" s="36" t="s">
        <v>12</v>
      </c>
      <c r="P32" s="112">
        <f>SUM(P26:P31)</f>
        <v>119.79</v>
      </c>
      <c r="Q32" s="47"/>
      <c r="R32" s="1">
        <f>12*(2*6.28+6.28)</f>
        <v>226.07999999999998</v>
      </c>
      <c r="S32" s="1">
        <f>P32*$S$5</f>
        <v>15872.175000000001</v>
      </c>
    </row>
    <row r="33" spans="2:17" ht="20.25">
      <c r="B33" s="124" t="s">
        <v>146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6"/>
    </row>
    <row r="34" spans="2:17" ht="15.75">
      <c r="B34" s="127" t="s">
        <v>143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9"/>
    </row>
    <row r="35" spans="2:17" ht="15.75">
      <c r="B35" s="127" t="s">
        <v>141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9"/>
    </row>
    <row r="36" spans="2:17" ht="51">
      <c r="B36" s="48" t="s">
        <v>1</v>
      </c>
      <c r="C36" s="5" t="s">
        <v>2</v>
      </c>
      <c r="D36" s="5" t="s">
        <v>3</v>
      </c>
      <c r="E36" s="6" t="s">
        <v>4</v>
      </c>
      <c r="F36" s="29" t="s">
        <v>5</v>
      </c>
      <c r="G36" s="4" t="s">
        <v>6</v>
      </c>
      <c r="H36" s="6" t="s">
        <v>7</v>
      </c>
      <c r="I36" s="71" t="s">
        <v>188</v>
      </c>
      <c r="J36" s="29" t="s">
        <v>131</v>
      </c>
      <c r="K36" s="4" t="s">
        <v>8</v>
      </c>
      <c r="L36" s="29" t="s">
        <v>9</v>
      </c>
      <c r="M36" s="29" t="s">
        <v>127</v>
      </c>
      <c r="N36" s="107" t="s">
        <v>185</v>
      </c>
      <c r="O36" s="7" t="s">
        <v>10</v>
      </c>
      <c r="P36" s="110" t="s">
        <v>189</v>
      </c>
      <c r="Q36" s="49" t="s">
        <v>11</v>
      </c>
    </row>
    <row r="37" spans="1:17" ht="15.75" customHeight="1">
      <c r="A37" s="90">
        <v>1</v>
      </c>
      <c r="B37" s="82">
        <v>31</v>
      </c>
      <c r="C37" s="12" t="s">
        <v>26</v>
      </c>
      <c r="D37" s="12" t="s">
        <v>0</v>
      </c>
      <c r="E37" s="12" t="s">
        <v>69</v>
      </c>
      <c r="F37" s="32" t="s">
        <v>31</v>
      </c>
      <c r="G37" s="13" t="s">
        <v>13</v>
      </c>
      <c r="H37" s="12" t="s">
        <v>14</v>
      </c>
      <c r="I37" s="74">
        <v>597579882</v>
      </c>
      <c r="J37" s="32">
        <v>20</v>
      </c>
      <c r="K37" s="13" t="s">
        <v>126</v>
      </c>
      <c r="L37" s="32"/>
      <c r="M37" s="32"/>
      <c r="N37" s="62" t="s">
        <v>187</v>
      </c>
      <c r="O37" s="62" t="s">
        <v>117</v>
      </c>
      <c r="P37" s="116">
        <v>21.94</v>
      </c>
      <c r="Q37" s="54"/>
    </row>
    <row r="38" spans="1:17" ht="15.75" customHeight="1">
      <c r="A38" s="90">
        <v>1</v>
      </c>
      <c r="B38" s="82">
        <v>32</v>
      </c>
      <c r="C38" s="12" t="s">
        <v>26</v>
      </c>
      <c r="D38" s="12" t="s">
        <v>0</v>
      </c>
      <c r="E38" s="12" t="s">
        <v>69</v>
      </c>
      <c r="F38" s="32" t="s">
        <v>34</v>
      </c>
      <c r="G38" s="13" t="s">
        <v>13</v>
      </c>
      <c r="H38" s="12" t="s">
        <v>14</v>
      </c>
      <c r="I38" s="74">
        <v>9182748865</v>
      </c>
      <c r="J38" s="32">
        <v>20</v>
      </c>
      <c r="K38" s="13" t="s">
        <v>126</v>
      </c>
      <c r="L38" s="32"/>
      <c r="M38" s="32"/>
      <c r="N38" s="62" t="s">
        <v>187</v>
      </c>
      <c r="O38" s="62" t="s">
        <v>117</v>
      </c>
      <c r="P38" s="116">
        <v>43.89</v>
      </c>
      <c r="Q38" s="54"/>
    </row>
    <row r="39" spans="1:17" ht="15.75" customHeight="1">
      <c r="A39" s="90">
        <v>1</v>
      </c>
      <c r="B39" s="82">
        <v>33</v>
      </c>
      <c r="C39" s="12" t="s">
        <v>26</v>
      </c>
      <c r="D39" s="12" t="s">
        <v>0</v>
      </c>
      <c r="E39" s="12" t="s">
        <v>69</v>
      </c>
      <c r="F39" s="32" t="s">
        <v>32</v>
      </c>
      <c r="G39" s="13" t="s">
        <v>13</v>
      </c>
      <c r="H39" s="12" t="s">
        <v>14</v>
      </c>
      <c r="I39" s="74">
        <v>8445854083</v>
      </c>
      <c r="J39" s="32">
        <v>20</v>
      </c>
      <c r="K39" s="13" t="s">
        <v>126</v>
      </c>
      <c r="L39" s="32"/>
      <c r="M39" s="32"/>
      <c r="N39" s="62" t="s">
        <v>187</v>
      </c>
      <c r="O39" s="62" t="s">
        <v>117</v>
      </c>
      <c r="P39" s="116">
        <v>43.89</v>
      </c>
      <c r="Q39" s="54"/>
    </row>
    <row r="40" spans="1:17" ht="15.75" customHeight="1">
      <c r="A40" s="90">
        <v>1</v>
      </c>
      <c r="B40" s="82">
        <v>34</v>
      </c>
      <c r="C40" s="12" t="s">
        <v>26</v>
      </c>
      <c r="D40" s="12" t="s">
        <v>0</v>
      </c>
      <c r="E40" s="12" t="s">
        <v>69</v>
      </c>
      <c r="F40" s="32" t="s">
        <v>33</v>
      </c>
      <c r="G40" s="13" t="s">
        <v>13</v>
      </c>
      <c r="H40" s="12" t="s">
        <v>14</v>
      </c>
      <c r="I40" s="74">
        <v>243473922</v>
      </c>
      <c r="J40" s="32">
        <v>20</v>
      </c>
      <c r="K40" s="13" t="s">
        <v>126</v>
      </c>
      <c r="L40" s="32"/>
      <c r="M40" s="32"/>
      <c r="N40" s="62" t="s">
        <v>187</v>
      </c>
      <c r="O40" s="62" t="s">
        <v>117</v>
      </c>
      <c r="P40" s="116">
        <v>21.94</v>
      </c>
      <c r="Q40" s="54"/>
    </row>
    <row r="41" spans="1:17" ht="15.75" customHeight="1">
      <c r="A41" s="90">
        <v>1</v>
      </c>
      <c r="B41" s="82">
        <v>35</v>
      </c>
      <c r="C41" s="12" t="s">
        <v>26</v>
      </c>
      <c r="D41" s="12" t="s">
        <v>0</v>
      </c>
      <c r="E41" s="12" t="s">
        <v>69</v>
      </c>
      <c r="F41" s="32" t="s">
        <v>35</v>
      </c>
      <c r="G41" s="13" t="s">
        <v>13</v>
      </c>
      <c r="H41" s="12" t="s">
        <v>14</v>
      </c>
      <c r="I41" s="74">
        <v>1169556680</v>
      </c>
      <c r="J41" s="32">
        <v>20</v>
      </c>
      <c r="K41" s="13" t="s">
        <v>126</v>
      </c>
      <c r="L41" s="32"/>
      <c r="M41" s="32"/>
      <c r="N41" s="62" t="s">
        <v>187</v>
      </c>
      <c r="O41" s="62" t="s">
        <v>117</v>
      </c>
      <c r="P41" s="116">
        <v>43.89</v>
      </c>
      <c r="Q41" s="54"/>
    </row>
    <row r="42" spans="1:17" ht="15.75" customHeight="1">
      <c r="A42" s="90">
        <v>1</v>
      </c>
      <c r="B42" s="82">
        <v>36</v>
      </c>
      <c r="C42" s="12" t="s">
        <v>26</v>
      </c>
      <c r="D42" s="12" t="s">
        <v>0</v>
      </c>
      <c r="E42" s="12" t="s">
        <v>69</v>
      </c>
      <c r="F42" s="32" t="s">
        <v>88</v>
      </c>
      <c r="G42" s="13" t="s">
        <v>13</v>
      </c>
      <c r="H42" s="12" t="s">
        <v>14</v>
      </c>
      <c r="I42" s="74">
        <v>213541187</v>
      </c>
      <c r="J42" s="32">
        <v>20</v>
      </c>
      <c r="K42" s="13" t="s">
        <v>126</v>
      </c>
      <c r="L42" s="32"/>
      <c r="M42" s="32"/>
      <c r="N42" s="62" t="s">
        <v>187</v>
      </c>
      <c r="O42" s="62" t="s">
        <v>117</v>
      </c>
      <c r="P42" s="116">
        <v>43.89</v>
      </c>
      <c r="Q42" s="54"/>
    </row>
    <row r="43" spans="1:17" ht="15.75" customHeight="1">
      <c r="A43" s="90">
        <v>1</v>
      </c>
      <c r="B43" s="82">
        <v>37</v>
      </c>
      <c r="C43" s="12" t="s">
        <v>26</v>
      </c>
      <c r="D43" s="12" t="s">
        <v>0</v>
      </c>
      <c r="E43" s="12" t="s">
        <v>69</v>
      </c>
      <c r="F43" s="32">
        <v>6</v>
      </c>
      <c r="G43" s="13" t="s">
        <v>13</v>
      </c>
      <c r="H43" s="12" t="s">
        <v>14</v>
      </c>
      <c r="I43" s="74">
        <v>7639619345</v>
      </c>
      <c r="J43" s="32">
        <v>90</v>
      </c>
      <c r="K43" s="13" t="s">
        <v>124</v>
      </c>
      <c r="L43" s="32"/>
      <c r="M43" s="32"/>
      <c r="N43" s="62" t="s">
        <v>187</v>
      </c>
      <c r="O43" s="62" t="s">
        <v>117</v>
      </c>
      <c r="P43" s="116">
        <v>148.65</v>
      </c>
      <c r="Q43" s="54"/>
    </row>
    <row r="44" spans="1:17" ht="15.75" customHeight="1">
      <c r="A44" s="90">
        <v>1</v>
      </c>
      <c r="B44" s="82">
        <v>38</v>
      </c>
      <c r="C44" s="12" t="s">
        <v>26</v>
      </c>
      <c r="D44" s="12" t="s">
        <v>0</v>
      </c>
      <c r="E44" s="12" t="s">
        <v>69</v>
      </c>
      <c r="F44" s="32">
        <v>8</v>
      </c>
      <c r="G44" s="13" t="s">
        <v>13</v>
      </c>
      <c r="H44" s="12" t="s">
        <v>14</v>
      </c>
      <c r="I44" s="74">
        <v>5877590125</v>
      </c>
      <c r="J44" s="32">
        <v>215</v>
      </c>
      <c r="K44" s="13" t="s">
        <v>125</v>
      </c>
      <c r="L44" s="32"/>
      <c r="M44" s="32"/>
      <c r="N44" s="62" t="s">
        <v>187</v>
      </c>
      <c r="O44" s="62" t="s">
        <v>117</v>
      </c>
      <c r="P44" s="116">
        <v>227.435</v>
      </c>
      <c r="Q44" s="54"/>
    </row>
    <row r="45" spans="1:17" ht="15.75" customHeight="1">
      <c r="A45" s="90">
        <v>1</v>
      </c>
      <c r="B45" s="82">
        <v>45</v>
      </c>
      <c r="C45" s="12" t="s">
        <v>26</v>
      </c>
      <c r="D45" s="12" t="s">
        <v>115</v>
      </c>
      <c r="E45" s="12" t="s">
        <v>67</v>
      </c>
      <c r="F45" s="32">
        <v>1</v>
      </c>
      <c r="G45" s="13" t="s">
        <v>13</v>
      </c>
      <c r="H45" s="12" t="s">
        <v>14</v>
      </c>
      <c r="I45" s="74">
        <v>9779037143</v>
      </c>
      <c r="J45" s="32">
        <v>120</v>
      </c>
      <c r="K45" s="13" t="s">
        <v>123</v>
      </c>
      <c r="L45" s="32">
        <v>121</v>
      </c>
      <c r="M45" s="32">
        <v>121</v>
      </c>
      <c r="N45" s="62" t="s">
        <v>187</v>
      </c>
      <c r="O45" s="62" t="s">
        <v>117</v>
      </c>
      <c r="P45" s="116">
        <v>144.435</v>
      </c>
      <c r="Q45" s="54"/>
    </row>
    <row r="46" spans="2:19" ht="15.75" customHeight="1">
      <c r="B46" s="83"/>
      <c r="C46" s="2"/>
      <c r="D46" s="2"/>
      <c r="E46" s="2"/>
      <c r="F46" s="28"/>
      <c r="G46" s="3"/>
      <c r="H46" s="2"/>
      <c r="I46" s="70"/>
      <c r="J46" s="28"/>
      <c r="K46" s="3"/>
      <c r="L46" s="78">
        <f>SUM(L37:L45)</f>
        <v>121</v>
      </c>
      <c r="M46" s="78">
        <f>SUM(M37:M45)</f>
        <v>121</v>
      </c>
      <c r="N46" s="36" t="s">
        <v>12</v>
      </c>
      <c r="O46" s="36" t="s">
        <v>12</v>
      </c>
      <c r="P46" s="112">
        <f>SUM(P37:P45)</f>
        <v>739.96</v>
      </c>
      <c r="Q46" s="47"/>
      <c r="R46" s="1">
        <f>12*(6*5.4+6.28+15.85+121)</f>
        <v>2106.36</v>
      </c>
      <c r="S46" s="1">
        <f>P46*$S$5</f>
        <v>98044.70000000001</v>
      </c>
    </row>
    <row r="47" spans="2:17" ht="20.25">
      <c r="B47" s="124" t="s">
        <v>147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6"/>
    </row>
    <row r="48" spans="2:17" ht="15.75">
      <c r="B48" s="127" t="s">
        <v>143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9"/>
    </row>
    <row r="49" spans="2:17" ht="15.75">
      <c r="B49" s="127" t="s">
        <v>166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9"/>
    </row>
    <row r="50" spans="2:17" ht="51">
      <c r="B50" s="48" t="s">
        <v>1</v>
      </c>
      <c r="C50" s="5" t="s">
        <v>2</v>
      </c>
      <c r="D50" s="5" t="s">
        <v>3</v>
      </c>
      <c r="E50" s="6" t="s">
        <v>4</v>
      </c>
      <c r="F50" s="29" t="s">
        <v>5</v>
      </c>
      <c r="G50" s="4" t="s">
        <v>6</v>
      </c>
      <c r="H50" s="6" t="s">
        <v>7</v>
      </c>
      <c r="I50" s="71" t="s">
        <v>188</v>
      </c>
      <c r="J50" s="29" t="s">
        <v>131</v>
      </c>
      <c r="K50" s="4" t="s">
        <v>8</v>
      </c>
      <c r="L50" s="29" t="s">
        <v>9</v>
      </c>
      <c r="M50" s="29" t="s">
        <v>127</v>
      </c>
      <c r="N50" s="107" t="s">
        <v>185</v>
      </c>
      <c r="O50" s="7" t="s">
        <v>10</v>
      </c>
      <c r="P50" s="110" t="s">
        <v>189</v>
      </c>
      <c r="Q50" s="49" t="s">
        <v>11</v>
      </c>
    </row>
    <row r="51" spans="1:17" ht="15.75" customHeight="1">
      <c r="A51" s="90">
        <v>1</v>
      </c>
      <c r="B51" s="82">
        <v>1</v>
      </c>
      <c r="C51" s="8" t="s">
        <v>23</v>
      </c>
      <c r="D51" s="8" t="s">
        <v>24</v>
      </c>
      <c r="E51" s="8" t="s">
        <v>53</v>
      </c>
      <c r="F51" s="30">
        <v>30</v>
      </c>
      <c r="G51" s="9" t="s">
        <v>13</v>
      </c>
      <c r="H51" s="8" t="s">
        <v>14</v>
      </c>
      <c r="I51" s="27">
        <v>1143201009</v>
      </c>
      <c r="J51" s="30"/>
      <c r="K51" s="9" t="s">
        <v>124</v>
      </c>
      <c r="L51" s="30"/>
      <c r="M51" s="30"/>
      <c r="N51" s="35" t="s">
        <v>187</v>
      </c>
      <c r="O51" s="35" t="s">
        <v>117</v>
      </c>
      <c r="P51" s="117">
        <v>9.38</v>
      </c>
      <c r="Q51" s="50"/>
    </row>
    <row r="52" spans="1:17" ht="15.75" customHeight="1">
      <c r="A52" s="90">
        <v>1</v>
      </c>
      <c r="B52" s="82">
        <v>2</v>
      </c>
      <c r="C52" s="8" t="s">
        <v>23</v>
      </c>
      <c r="D52" s="8" t="s">
        <v>24</v>
      </c>
      <c r="E52" s="8" t="s">
        <v>53</v>
      </c>
      <c r="F52" s="30">
        <v>30</v>
      </c>
      <c r="G52" s="9" t="s">
        <v>13</v>
      </c>
      <c r="H52" s="8" t="s">
        <v>14</v>
      </c>
      <c r="I52" s="27">
        <v>1143201275</v>
      </c>
      <c r="J52" s="30">
        <v>492</v>
      </c>
      <c r="K52" s="9" t="s">
        <v>123</v>
      </c>
      <c r="L52" s="30">
        <v>252</v>
      </c>
      <c r="M52" s="100">
        <v>187</v>
      </c>
      <c r="N52" s="35" t="s">
        <v>186</v>
      </c>
      <c r="O52" s="35" t="s">
        <v>117</v>
      </c>
      <c r="P52" s="117">
        <v>666.155</v>
      </c>
      <c r="Q52" s="50"/>
    </row>
    <row r="53" spans="2:19" ht="15.75" customHeight="1">
      <c r="B53" s="83"/>
      <c r="C53" s="2"/>
      <c r="D53" s="2"/>
      <c r="E53" s="2"/>
      <c r="F53" s="28"/>
      <c r="G53" s="3"/>
      <c r="H53" s="2"/>
      <c r="I53" s="70"/>
      <c r="J53" s="28"/>
      <c r="K53" s="3"/>
      <c r="L53" s="78">
        <f>L51+L52</f>
        <v>252</v>
      </c>
      <c r="M53" s="78">
        <f>M51+M52</f>
        <v>187</v>
      </c>
      <c r="N53" s="36" t="s">
        <v>12</v>
      </c>
      <c r="O53" s="36" t="s">
        <v>12</v>
      </c>
      <c r="P53" s="118">
        <f>SUM(P51:P52)</f>
        <v>675.535</v>
      </c>
      <c r="Q53" s="47"/>
      <c r="R53" s="1">
        <f>12*121</f>
        <v>1452</v>
      </c>
      <c r="S53" s="1">
        <f>P53*$S$5</f>
        <v>89508.3875</v>
      </c>
    </row>
    <row r="54" spans="2:17" ht="15.75" customHeight="1">
      <c r="B54" s="124" t="s">
        <v>148</v>
      </c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6"/>
    </row>
    <row r="55" spans="2:17" ht="15.75">
      <c r="B55" s="127" t="s">
        <v>143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9"/>
    </row>
    <row r="56" spans="2:17" ht="15.75">
      <c r="B56" s="127" t="s">
        <v>167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9"/>
    </row>
    <row r="57" spans="2:17" ht="51">
      <c r="B57" s="48" t="s">
        <v>1</v>
      </c>
      <c r="C57" s="5" t="s">
        <v>2</v>
      </c>
      <c r="D57" s="5" t="s">
        <v>3</v>
      </c>
      <c r="E57" s="6" t="s">
        <v>4</v>
      </c>
      <c r="F57" s="29" t="s">
        <v>5</v>
      </c>
      <c r="G57" s="4" t="s">
        <v>6</v>
      </c>
      <c r="H57" s="6" t="s">
        <v>7</v>
      </c>
      <c r="I57" s="71" t="s">
        <v>188</v>
      </c>
      <c r="J57" s="29" t="s">
        <v>131</v>
      </c>
      <c r="K57" s="4" t="s">
        <v>8</v>
      </c>
      <c r="L57" s="29" t="s">
        <v>9</v>
      </c>
      <c r="M57" s="29" t="s">
        <v>127</v>
      </c>
      <c r="N57" s="107" t="s">
        <v>185</v>
      </c>
      <c r="O57" s="7" t="s">
        <v>10</v>
      </c>
      <c r="P57" s="110" t="s">
        <v>189</v>
      </c>
      <c r="Q57" s="49" t="s">
        <v>11</v>
      </c>
    </row>
    <row r="58" spans="1:17" ht="15.75" customHeight="1">
      <c r="A58" s="90">
        <v>1</v>
      </c>
      <c r="B58" s="82">
        <v>1</v>
      </c>
      <c r="C58" s="8" t="s">
        <v>38</v>
      </c>
      <c r="D58" s="8" t="s">
        <v>39</v>
      </c>
      <c r="E58" s="8" t="s">
        <v>66</v>
      </c>
      <c r="F58" s="30">
        <v>4</v>
      </c>
      <c r="G58" s="9" t="s">
        <v>13</v>
      </c>
      <c r="H58" s="8" t="s">
        <v>14</v>
      </c>
      <c r="I58" s="27">
        <v>9959640676</v>
      </c>
      <c r="J58" s="30">
        <v>35</v>
      </c>
      <c r="K58" s="9" t="s">
        <v>133</v>
      </c>
      <c r="L58" s="30"/>
      <c r="M58" s="30"/>
      <c r="N58" s="35" t="s">
        <v>187</v>
      </c>
      <c r="O58" s="35" t="s">
        <v>117</v>
      </c>
      <c r="P58" s="117">
        <v>162.045</v>
      </c>
      <c r="Q58" s="50"/>
    </row>
    <row r="59" spans="2:19" ht="15.75" customHeight="1">
      <c r="B59" s="83"/>
      <c r="C59" s="2"/>
      <c r="D59" s="2"/>
      <c r="E59" s="2"/>
      <c r="F59" s="28"/>
      <c r="G59" s="3"/>
      <c r="H59" s="2"/>
      <c r="I59" s="70"/>
      <c r="J59" s="28"/>
      <c r="K59" s="3"/>
      <c r="L59" s="28"/>
      <c r="M59" s="78"/>
      <c r="N59" s="36" t="s">
        <v>12</v>
      </c>
      <c r="O59" s="36" t="s">
        <v>12</v>
      </c>
      <c r="P59" s="112">
        <f>SUM(P58:P58)</f>
        <v>162.045</v>
      </c>
      <c r="Q59" s="47"/>
      <c r="R59" s="1">
        <f>12*15.85</f>
        <v>190.2</v>
      </c>
      <c r="S59" s="1">
        <f>P59*$S$5</f>
        <v>21470.962499999998</v>
      </c>
    </row>
    <row r="60" spans="2:17" ht="20.25">
      <c r="B60" s="124" t="s">
        <v>149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6"/>
    </row>
    <row r="61" spans="2:17" ht="15.75">
      <c r="B61" s="127" t="s">
        <v>143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9"/>
    </row>
    <row r="62" spans="2:17" ht="15.75">
      <c r="B62" s="127" t="s">
        <v>168</v>
      </c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9"/>
    </row>
    <row r="63" spans="2:17" ht="51">
      <c r="B63" s="48" t="s">
        <v>1</v>
      </c>
      <c r="C63" s="5" t="s">
        <v>2</v>
      </c>
      <c r="D63" s="5" t="s">
        <v>3</v>
      </c>
      <c r="E63" s="6" t="s">
        <v>4</v>
      </c>
      <c r="F63" s="29" t="s">
        <v>5</v>
      </c>
      <c r="G63" s="4" t="s">
        <v>6</v>
      </c>
      <c r="H63" s="6" t="s">
        <v>7</v>
      </c>
      <c r="I63" s="71" t="s">
        <v>188</v>
      </c>
      <c r="J63" s="29" t="s">
        <v>131</v>
      </c>
      <c r="K63" s="4" t="s">
        <v>8</v>
      </c>
      <c r="L63" s="29" t="s">
        <v>9</v>
      </c>
      <c r="M63" s="29" t="s">
        <v>127</v>
      </c>
      <c r="N63" s="107" t="s">
        <v>185</v>
      </c>
      <c r="O63" s="7" t="s">
        <v>10</v>
      </c>
      <c r="P63" s="110" t="s">
        <v>189</v>
      </c>
      <c r="Q63" s="49" t="s">
        <v>11</v>
      </c>
    </row>
    <row r="64" spans="1:17" ht="15.75" customHeight="1">
      <c r="A64" s="90">
        <v>1</v>
      </c>
      <c r="B64" s="82">
        <v>1</v>
      </c>
      <c r="C64" s="8" t="s">
        <v>42</v>
      </c>
      <c r="D64" s="8" t="s">
        <v>39</v>
      </c>
      <c r="E64" s="8" t="s">
        <v>71</v>
      </c>
      <c r="F64" s="30">
        <v>25</v>
      </c>
      <c r="G64" s="9" t="s">
        <v>28</v>
      </c>
      <c r="H64" s="8" t="s">
        <v>14</v>
      </c>
      <c r="I64" s="27">
        <v>8522351717</v>
      </c>
      <c r="J64" s="30">
        <v>20</v>
      </c>
      <c r="K64" s="9" t="s">
        <v>124</v>
      </c>
      <c r="L64" s="30"/>
      <c r="M64" s="30"/>
      <c r="N64" s="35" t="s">
        <v>187</v>
      </c>
      <c r="O64" s="35" t="s">
        <v>117</v>
      </c>
      <c r="P64" s="117">
        <v>65.96</v>
      </c>
      <c r="Q64" s="50"/>
    </row>
    <row r="65" spans="2:19" ht="15.75" customHeight="1">
      <c r="B65" s="83"/>
      <c r="C65" s="2"/>
      <c r="D65" s="2"/>
      <c r="E65" s="2"/>
      <c r="F65" s="28"/>
      <c r="G65" s="3"/>
      <c r="H65" s="2"/>
      <c r="I65" s="70"/>
      <c r="J65" s="28"/>
      <c r="K65" s="3"/>
      <c r="L65" s="28"/>
      <c r="M65" s="78"/>
      <c r="N65" s="36" t="s">
        <v>12</v>
      </c>
      <c r="O65" s="36" t="s">
        <v>12</v>
      </c>
      <c r="P65" s="112">
        <f>P64</f>
        <v>65.96</v>
      </c>
      <c r="Q65" s="47"/>
      <c r="R65" s="1">
        <f>12*6.28</f>
        <v>75.36</v>
      </c>
      <c r="S65" s="1">
        <f>P65*$S$5</f>
        <v>8739.699999999999</v>
      </c>
    </row>
    <row r="66" spans="2:17" ht="20.25">
      <c r="B66" s="124" t="s">
        <v>150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6"/>
    </row>
    <row r="67" spans="2:17" ht="15.75">
      <c r="B67" s="127" t="s">
        <v>143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9"/>
    </row>
    <row r="68" spans="2:17" ht="15.75">
      <c r="B68" s="127" t="s">
        <v>169</v>
      </c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9"/>
    </row>
    <row r="69" spans="2:17" ht="51">
      <c r="B69" s="48" t="s">
        <v>1</v>
      </c>
      <c r="C69" s="5" t="s">
        <v>2</v>
      </c>
      <c r="D69" s="5" t="s">
        <v>3</v>
      </c>
      <c r="E69" s="6" t="s">
        <v>4</v>
      </c>
      <c r="F69" s="29" t="s">
        <v>5</v>
      </c>
      <c r="G69" s="4" t="s">
        <v>6</v>
      </c>
      <c r="H69" s="6" t="s">
        <v>7</v>
      </c>
      <c r="I69" s="71" t="s">
        <v>188</v>
      </c>
      <c r="J69" s="29" t="s">
        <v>131</v>
      </c>
      <c r="K69" s="4" t="s">
        <v>8</v>
      </c>
      <c r="L69" s="29" t="s">
        <v>9</v>
      </c>
      <c r="M69" s="29" t="s">
        <v>127</v>
      </c>
      <c r="N69" s="107" t="s">
        <v>185</v>
      </c>
      <c r="O69" s="7" t="s">
        <v>10</v>
      </c>
      <c r="P69" s="110" t="s">
        <v>189</v>
      </c>
      <c r="Q69" s="49" t="s">
        <v>11</v>
      </c>
    </row>
    <row r="70" spans="1:17" ht="12.75">
      <c r="A70" s="90">
        <v>1</v>
      </c>
      <c r="B70" s="82">
        <v>1</v>
      </c>
      <c r="C70" s="8" t="s">
        <v>43</v>
      </c>
      <c r="D70" s="8" t="s">
        <v>39</v>
      </c>
      <c r="E70" s="8" t="s">
        <v>72</v>
      </c>
      <c r="F70" s="30">
        <v>4</v>
      </c>
      <c r="G70" s="9" t="s">
        <v>27</v>
      </c>
      <c r="H70" s="8" t="s">
        <v>14</v>
      </c>
      <c r="I70" s="27">
        <v>4545061841</v>
      </c>
      <c r="J70" s="30">
        <v>30</v>
      </c>
      <c r="K70" s="9" t="s">
        <v>125</v>
      </c>
      <c r="L70" s="30"/>
      <c r="M70" s="30"/>
      <c r="N70" s="35" t="s">
        <v>187</v>
      </c>
      <c r="O70" s="35" t="s">
        <v>117</v>
      </c>
      <c r="P70" s="117">
        <v>124.07</v>
      </c>
      <c r="Q70" s="50"/>
    </row>
    <row r="71" spans="2:19" ht="12.75">
      <c r="B71" s="83"/>
      <c r="C71" s="2"/>
      <c r="D71" s="2"/>
      <c r="E71" s="2"/>
      <c r="F71" s="28"/>
      <c r="G71" s="3"/>
      <c r="H71" s="2"/>
      <c r="I71" s="70"/>
      <c r="J71" s="28"/>
      <c r="K71" s="3"/>
      <c r="L71" s="28"/>
      <c r="M71" s="78"/>
      <c r="N71" s="36" t="s">
        <v>12</v>
      </c>
      <c r="O71" s="36" t="s">
        <v>12</v>
      </c>
      <c r="P71" s="112">
        <f>P70</f>
        <v>124.07</v>
      </c>
      <c r="Q71" s="47"/>
      <c r="R71" s="1">
        <f>12*15.85</f>
        <v>190.2</v>
      </c>
      <c r="S71" s="1">
        <f>P71*$S$5</f>
        <v>16439.274999999998</v>
      </c>
    </row>
    <row r="72" spans="2:17" ht="20.25">
      <c r="B72" s="124" t="s">
        <v>151</v>
      </c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6"/>
    </row>
    <row r="73" spans="2:17" ht="15.75">
      <c r="B73" s="127" t="s">
        <v>143</v>
      </c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9"/>
    </row>
    <row r="74" spans="2:17" ht="15.75">
      <c r="B74" s="127" t="s">
        <v>170</v>
      </c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9"/>
    </row>
    <row r="75" spans="2:17" ht="51">
      <c r="B75" s="48" t="s">
        <v>1</v>
      </c>
      <c r="C75" s="5" t="s">
        <v>2</v>
      </c>
      <c r="D75" s="5" t="s">
        <v>3</v>
      </c>
      <c r="E75" s="6" t="s">
        <v>4</v>
      </c>
      <c r="F75" s="29" t="s">
        <v>5</v>
      </c>
      <c r="G75" s="4" t="s">
        <v>6</v>
      </c>
      <c r="H75" s="6" t="s">
        <v>7</v>
      </c>
      <c r="I75" s="71" t="s">
        <v>188</v>
      </c>
      <c r="J75" s="29" t="s">
        <v>131</v>
      </c>
      <c r="K75" s="4" t="s">
        <v>8</v>
      </c>
      <c r="L75" s="29" t="s">
        <v>9</v>
      </c>
      <c r="M75" s="29" t="s">
        <v>127</v>
      </c>
      <c r="N75" s="107" t="s">
        <v>185</v>
      </c>
      <c r="O75" s="7" t="s">
        <v>10</v>
      </c>
      <c r="P75" s="110" t="s">
        <v>189</v>
      </c>
      <c r="Q75" s="49" t="s">
        <v>11</v>
      </c>
    </row>
    <row r="76" spans="1:17" ht="15.75" customHeight="1">
      <c r="A76" s="90">
        <v>1</v>
      </c>
      <c r="B76" s="82">
        <v>1</v>
      </c>
      <c r="C76" s="8" t="s">
        <v>136</v>
      </c>
      <c r="D76" s="8" t="s">
        <v>39</v>
      </c>
      <c r="E76" s="8" t="s">
        <v>73</v>
      </c>
      <c r="F76" s="30">
        <v>8</v>
      </c>
      <c r="G76" s="9" t="s">
        <v>37</v>
      </c>
      <c r="H76" s="8" t="s">
        <v>29</v>
      </c>
      <c r="I76" s="27">
        <v>6739120215</v>
      </c>
      <c r="J76" s="30">
        <v>180</v>
      </c>
      <c r="K76" s="9" t="s">
        <v>123</v>
      </c>
      <c r="L76" s="30">
        <v>230</v>
      </c>
      <c r="M76" s="100">
        <v>121</v>
      </c>
      <c r="N76" s="35" t="s">
        <v>186</v>
      </c>
      <c r="O76" s="35" t="s">
        <v>117</v>
      </c>
      <c r="P76" s="117">
        <v>200.05</v>
      </c>
      <c r="Q76" s="50"/>
    </row>
    <row r="77" spans="1:17" ht="15.75" customHeight="1">
      <c r="A77" s="90">
        <v>1</v>
      </c>
      <c r="B77" s="82">
        <v>2</v>
      </c>
      <c r="C77" s="8" t="s">
        <v>136</v>
      </c>
      <c r="D77" s="8" t="s">
        <v>39</v>
      </c>
      <c r="E77" s="8" t="s">
        <v>73</v>
      </c>
      <c r="F77" s="30">
        <v>8</v>
      </c>
      <c r="G77" s="9" t="s">
        <v>37</v>
      </c>
      <c r="H77" s="8" t="s">
        <v>29</v>
      </c>
      <c r="I77" s="27">
        <v>385989085</v>
      </c>
      <c r="J77" s="30"/>
      <c r="K77" s="9" t="s">
        <v>124</v>
      </c>
      <c r="L77" s="30"/>
      <c r="M77" s="30"/>
      <c r="N77" s="35" t="s">
        <v>187</v>
      </c>
      <c r="O77" s="35" t="s">
        <v>117</v>
      </c>
      <c r="P77" s="117">
        <v>100.34</v>
      </c>
      <c r="Q77" s="50"/>
    </row>
    <row r="78" spans="2:19" ht="15.75" customHeight="1">
      <c r="B78" s="83"/>
      <c r="C78" s="2"/>
      <c r="D78" s="2"/>
      <c r="E78" s="2"/>
      <c r="F78" s="28"/>
      <c r="G78" s="3"/>
      <c r="H78" s="2"/>
      <c r="I78" s="70"/>
      <c r="J78" s="28"/>
      <c r="K78" s="3"/>
      <c r="L78" s="78">
        <f>SUM(L76:L77)</f>
        <v>230</v>
      </c>
      <c r="M78" s="78">
        <f>SUM(M76:M77)</f>
        <v>121</v>
      </c>
      <c r="N78" s="36" t="s">
        <v>12</v>
      </c>
      <c r="O78" s="36" t="s">
        <v>12</v>
      </c>
      <c r="P78" s="118">
        <f>SUM(P76:P77)</f>
        <v>300.39</v>
      </c>
      <c r="Q78" s="47"/>
      <c r="R78" s="1">
        <f>12*(121+6.28)</f>
        <v>1527.3600000000001</v>
      </c>
      <c r="S78" s="1">
        <f>P78*$S$5</f>
        <v>39801.674999999996</v>
      </c>
    </row>
    <row r="79" spans="2:17" ht="20.25">
      <c r="B79" s="124" t="s">
        <v>152</v>
      </c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6"/>
    </row>
    <row r="80" spans="2:17" ht="15.75">
      <c r="B80" s="127" t="s">
        <v>143</v>
      </c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9"/>
    </row>
    <row r="81" spans="2:17" ht="15.75">
      <c r="B81" s="127" t="s">
        <v>171</v>
      </c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9"/>
    </row>
    <row r="82" spans="2:17" ht="51">
      <c r="B82" s="48" t="s">
        <v>1</v>
      </c>
      <c r="C82" s="5" t="s">
        <v>2</v>
      </c>
      <c r="D82" s="5" t="s">
        <v>3</v>
      </c>
      <c r="E82" s="6" t="s">
        <v>4</v>
      </c>
      <c r="F82" s="29" t="s">
        <v>5</v>
      </c>
      <c r="G82" s="4" t="s">
        <v>6</v>
      </c>
      <c r="H82" s="6" t="s">
        <v>7</v>
      </c>
      <c r="I82" s="71" t="s">
        <v>188</v>
      </c>
      <c r="J82" s="29" t="s">
        <v>131</v>
      </c>
      <c r="K82" s="4" t="s">
        <v>8</v>
      </c>
      <c r="L82" s="29" t="s">
        <v>9</v>
      </c>
      <c r="M82" s="29" t="s">
        <v>127</v>
      </c>
      <c r="N82" s="107" t="s">
        <v>185</v>
      </c>
      <c r="O82" s="7" t="s">
        <v>10</v>
      </c>
      <c r="P82" s="110" t="s">
        <v>189</v>
      </c>
      <c r="Q82" s="49" t="s">
        <v>11</v>
      </c>
    </row>
    <row r="83" spans="1:17" ht="15.75" customHeight="1">
      <c r="A83" s="90">
        <v>1</v>
      </c>
      <c r="B83" s="82">
        <v>1</v>
      </c>
      <c r="C83" s="8" t="s">
        <v>48</v>
      </c>
      <c r="D83" s="8" t="s">
        <v>39</v>
      </c>
      <c r="E83" s="8" t="s">
        <v>76</v>
      </c>
      <c r="F83" s="30">
        <v>7</v>
      </c>
      <c r="G83" s="9" t="s">
        <v>21</v>
      </c>
      <c r="H83" s="8" t="s">
        <v>22</v>
      </c>
      <c r="I83" s="27">
        <v>3265900811</v>
      </c>
      <c r="J83" s="30"/>
      <c r="K83" s="30" t="s">
        <v>126</v>
      </c>
      <c r="L83" s="30"/>
      <c r="M83" s="30"/>
      <c r="N83" s="35" t="s">
        <v>187</v>
      </c>
      <c r="O83" s="35" t="s">
        <v>117</v>
      </c>
      <c r="P83" s="117">
        <v>10.95</v>
      </c>
      <c r="Q83" s="50"/>
    </row>
    <row r="84" spans="1:17" ht="15.75" customHeight="1">
      <c r="A84" s="90">
        <v>1</v>
      </c>
      <c r="B84" s="82">
        <v>2</v>
      </c>
      <c r="C84" s="8" t="s">
        <v>48</v>
      </c>
      <c r="D84" s="8" t="s">
        <v>39</v>
      </c>
      <c r="E84" s="8" t="s">
        <v>76</v>
      </c>
      <c r="F84" s="30">
        <v>7</v>
      </c>
      <c r="G84" s="9" t="s">
        <v>21</v>
      </c>
      <c r="H84" s="8" t="s">
        <v>22</v>
      </c>
      <c r="I84" s="27">
        <v>3265900481</v>
      </c>
      <c r="J84" s="30">
        <v>160</v>
      </c>
      <c r="K84" s="30" t="s">
        <v>123</v>
      </c>
      <c r="L84" s="30">
        <v>132</v>
      </c>
      <c r="M84" s="100">
        <v>121</v>
      </c>
      <c r="N84" s="35" t="s">
        <v>186</v>
      </c>
      <c r="O84" s="35" t="s">
        <v>117</v>
      </c>
      <c r="P84" s="117">
        <v>242.32</v>
      </c>
      <c r="Q84" s="50"/>
    </row>
    <row r="85" spans="2:19" ht="15.75" customHeight="1">
      <c r="B85" s="83"/>
      <c r="C85" s="2"/>
      <c r="D85" s="2"/>
      <c r="E85" s="2"/>
      <c r="F85" s="28"/>
      <c r="G85" s="3"/>
      <c r="H85" s="2"/>
      <c r="I85" s="70"/>
      <c r="J85" s="28"/>
      <c r="K85" s="3"/>
      <c r="L85" s="78">
        <f>SUM(L83:L84)</f>
        <v>132</v>
      </c>
      <c r="M85" s="78">
        <f>SUM(M83:M84)</f>
        <v>121</v>
      </c>
      <c r="N85" s="36" t="s">
        <v>12</v>
      </c>
      <c r="O85" s="36" t="s">
        <v>12</v>
      </c>
      <c r="P85" s="118">
        <f>SUM(P83:P84)</f>
        <v>253.26999999999998</v>
      </c>
      <c r="Q85" s="47"/>
      <c r="R85" s="1">
        <f>12*(5.4+121)</f>
        <v>1516.8000000000002</v>
      </c>
      <c r="S85" s="1">
        <f>P85*$S$5</f>
        <v>33558.274999999994</v>
      </c>
    </row>
    <row r="86" spans="2:17" ht="20.25">
      <c r="B86" s="124" t="s">
        <v>153</v>
      </c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6"/>
    </row>
    <row r="87" spans="2:17" ht="15.75">
      <c r="B87" s="127" t="s">
        <v>143</v>
      </c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9"/>
    </row>
    <row r="88" spans="2:17" ht="15.75">
      <c r="B88" s="127" t="s">
        <v>172</v>
      </c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9"/>
    </row>
    <row r="89" spans="2:17" ht="51">
      <c r="B89" s="48" t="s">
        <v>1</v>
      </c>
      <c r="C89" s="5" t="s">
        <v>2</v>
      </c>
      <c r="D89" s="5" t="s">
        <v>3</v>
      </c>
      <c r="E89" s="6" t="s">
        <v>4</v>
      </c>
      <c r="F89" s="29" t="s">
        <v>5</v>
      </c>
      <c r="G89" s="4" t="s">
        <v>6</v>
      </c>
      <c r="H89" s="6" t="s">
        <v>7</v>
      </c>
      <c r="I89" s="71" t="s">
        <v>188</v>
      </c>
      <c r="J89" s="29" t="s">
        <v>131</v>
      </c>
      <c r="K89" s="4" t="s">
        <v>8</v>
      </c>
      <c r="L89" s="29" t="s">
        <v>9</v>
      </c>
      <c r="M89" s="29" t="s">
        <v>127</v>
      </c>
      <c r="N89" s="107" t="s">
        <v>185</v>
      </c>
      <c r="O89" s="7" t="s">
        <v>10</v>
      </c>
      <c r="P89" s="110" t="s">
        <v>189</v>
      </c>
      <c r="Q89" s="49" t="s">
        <v>11</v>
      </c>
    </row>
    <row r="90" spans="1:17" ht="15.75" customHeight="1">
      <c r="A90" s="90">
        <v>1</v>
      </c>
      <c r="B90" s="82">
        <v>1</v>
      </c>
      <c r="C90" s="8" t="s">
        <v>45</v>
      </c>
      <c r="D90" s="8" t="s">
        <v>39</v>
      </c>
      <c r="E90" s="8" t="s">
        <v>74</v>
      </c>
      <c r="F90" s="30">
        <v>19</v>
      </c>
      <c r="G90" s="9" t="s">
        <v>27</v>
      </c>
      <c r="H90" s="8" t="s">
        <v>14</v>
      </c>
      <c r="I90" s="27">
        <v>2437670786</v>
      </c>
      <c r="J90" s="30">
        <v>110</v>
      </c>
      <c r="K90" s="9" t="s">
        <v>134</v>
      </c>
      <c r="L90" s="30"/>
      <c r="M90" s="30"/>
      <c r="N90" s="35" t="s">
        <v>187</v>
      </c>
      <c r="O90" s="35" t="s">
        <v>117</v>
      </c>
      <c r="P90" s="117">
        <v>35.49</v>
      </c>
      <c r="Q90" s="50"/>
    </row>
    <row r="91" spans="1:17" ht="15.75" customHeight="1">
      <c r="A91" s="90">
        <v>1</v>
      </c>
      <c r="B91" s="82">
        <v>2</v>
      </c>
      <c r="C91" s="8" t="s">
        <v>45</v>
      </c>
      <c r="D91" s="8" t="s">
        <v>39</v>
      </c>
      <c r="E91" s="8" t="s">
        <v>74</v>
      </c>
      <c r="F91" s="30">
        <v>19</v>
      </c>
      <c r="G91" s="9" t="s">
        <v>27</v>
      </c>
      <c r="H91" s="8" t="s">
        <v>14</v>
      </c>
      <c r="I91" s="27">
        <v>2437670265</v>
      </c>
      <c r="J91" s="30"/>
      <c r="K91" s="9" t="s">
        <v>133</v>
      </c>
      <c r="L91" s="30"/>
      <c r="M91" s="30"/>
      <c r="N91" s="35" t="s">
        <v>187</v>
      </c>
      <c r="O91" s="35" t="s">
        <v>117</v>
      </c>
      <c r="P91" s="117">
        <v>136.6</v>
      </c>
      <c r="Q91" s="50"/>
    </row>
    <row r="92" spans="1:17" ht="15.75" customHeight="1">
      <c r="A92" s="90">
        <v>1</v>
      </c>
      <c r="B92" s="82">
        <v>3</v>
      </c>
      <c r="C92" s="8" t="s">
        <v>45</v>
      </c>
      <c r="D92" s="8" t="s">
        <v>39</v>
      </c>
      <c r="E92" s="8" t="s">
        <v>74</v>
      </c>
      <c r="F92" s="30">
        <v>19</v>
      </c>
      <c r="G92" s="9" t="s">
        <v>27</v>
      </c>
      <c r="H92" s="8" t="s">
        <v>14</v>
      </c>
      <c r="I92" s="27">
        <v>2437670359</v>
      </c>
      <c r="J92" s="30"/>
      <c r="K92" s="9" t="s">
        <v>134</v>
      </c>
      <c r="L92" s="30"/>
      <c r="M92" s="30"/>
      <c r="N92" s="35" t="s">
        <v>187</v>
      </c>
      <c r="O92" s="35" t="s">
        <v>117</v>
      </c>
      <c r="P92" s="117">
        <v>35.49</v>
      </c>
      <c r="Q92" s="50"/>
    </row>
    <row r="93" spans="2:19" ht="15.75" customHeight="1">
      <c r="B93" s="83"/>
      <c r="C93" s="2"/>
      <c r="D93" s="2"/>
      <c r="E93" s="2"/>
      <c r="F93" s="28"/>
      <c r="G93" s="3"/>
      <c r="H93" s="2"/>
      <c r="I93" s="70"/>
      <c r="J93" s="28"/>
      <c r="K93" s="3"/>
      <c r="L93" s="78"/>
      <c r="M93" s="78"/>
      <c r="N93" s="36" t="s">
        <v>12</v>
      </c>
      <c r="O93" s="36" t="s">
        <v>12</v>
      </c>
      <c r="P93" s="118">
        <f>SUM(P90:P92)</f>
        <v>207.58</v>
      </c>
      <c r="Q93" s="47"/>
      <c r="R93" s="1">
        <f>12*(2*5.4+15.85)</f>
        <v>319.79999999999995</v>
      </c>
      <c r="S93" s="1">
        <f>P93*$S$5</f>
        <v>27504.350000000002</v>
      </c>
    </row>
    <row r="94" spans="2:17" ht="20.25">
      <c r="B94" s="124" t="s">
        <v>154</v>
      </c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6"/>
    </row>
    <row r="95" spans="2:17" ht="15.75">
      <c r="B95" s="127" t="s">
        <v>143</v>
      </c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9"/>
    </row>
    <row r="96" spans="2:17" ht="15.75">
      <c r="B96" s="127" t="s">
        <v>173</v>
      </c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9"/>
    </row>
    <row r="97" spans="2:17" ht="51">
      <c r="B97" s="48" t="s">
        <v>1</v>
      </c>
      <c r="C97" s="5" t="s">
        <v>2</v>
      </c>
      <c r="D97" s="5" t="s">
        <v>3</v>
      </c>
      <c r="E97" s="6" t="s">
        <v>4</v>
      </c>
      <c r="F97" s="29" t="s">
        <v>5</v>
      </c>
      <c r="G97" s="4" t="s">
        <v>6</v>
      </c>
      <c r="H97" s="6" t="s">
        <v>7</v>
      </c>
      <c r="I97" s="71" t="s">
        <v>188</v>
      </c>
      <c r="J97" s="29" t="s">
        <v>131</v>
      </c>
      <c r="K97" s="4" t="s">
        <v>8</v>
      </c>
      <c r="L97" s="29" t="s">
        <v>9</v>
      </c>
      <c r="M97" s="29" t="s">
        <v>127</v>
      </c>
      <c r="N97" s="107" t="s">
        <v>185</v>
      </c>
      <c r="O97" s="7" t="s">
        <v>10</v>
      </c>
      <c r="P97" s="110" t="s">
        <v>189</v>
      </c>
      <c r="Q97" s="49" t="s">
        <v>11</v>
      </c>
    </row>
    <row r="98" spans="1:17" ht="15.75" customHeight="1">
      <c r="A98" s="90">
        <v>1</v>
      </c>
      <c r="B98" s="82">
        <v>1</v>
      </c>
      <c r="C98" s="8" t="s">
        <v>46</v>
      </c>
      <c r="D98" s="8" t="s">
        <v>39</v>
      </c>
      <c r="E98" s="8" t="s">
        <v>75</v>
      </c>
      <c r="F98" s="30" t="s">
        <v>47</v>
      </c>
      <c r="G98" s="9" t="s">
        <v>13</v>
      </c>
      <c r="H98" s="8" t="s">
        <v>14</v>
      </c>
      <c r="I98" s="27">
        <v>6343080583</v>
      </c>
      <c r="J98" s="30">
        <v>60</v>
      </c>
      <c r="K98" s="9" t="s">
        <v>133</v>
      </c>
      <c r="L98" s="30"/>
      <c r="M98" s="30"/>
      <c r="N98" s="35" t="s">
        <v>187</v>
      </c>
      <c r="O98" s="35" t="s">
        <v>117</v>
      </c>
      <c r="P98" s="117">
        <v>146.22</v>
      </c>
      <c r="Q98" s="50"/>
    </row>
    <row r="99" spans="2:19" ht="15.75" customHeight="1">
      <c r="B99" s="83"/>
      <c r="C99" s="2"/>
      <c r="D99" s="2"/>
      <c r="E99" s="2"/>
      <c r="F99" s="28"/>
      <c r="G99" s="3"/>
      <c r="H99" s="2"/>
      <c r="I99" s="70"/>
      <c r="J99" s="28"/>
      <c r="K99" s="3"/>
      <c r="L99" s="28"/>
      <c r="M99" s="78"/>
      <c r="N99" s="36" t="s">
        <v>12</v>
      </c>
      <c r="O99" s="36" t="s">
        <v>12</v>
      </c>
      <c r="P99" s="112">
        <f>P98</f>
        <v>146.22</v>
      </c>
      <c r="Q99" s="47"/>
      <c r="R99" s="1">
        <f>12*15.85</f>
        <v>190.2</v>
      </c>
      <c r="S99" s="1">
        <f>P99*$S$5</f>
        <v>19374.15</v>
      </c>
    </row>
    <row r="100" spans="2:17" ht="20.25">
      <c r="B100" s="124" t="s">
        <v>155</v>
      </c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6"/>
    </row>
    <row r="101" spans="2:17" ht="15.75">
      <c r="B101" s="127" t="s">
        <v>143</v>
      </c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9"/>
    </row>
    <row r="102" spans="2:17" ht="15.75">
      <c r="B102" s="140" t="s">
        <v>174</v>
      </c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2"/>
    </row>
    <row r="103" spans="2:17" ht="51">
      <c r="B103" s="48" t="s">
        <v>1</v>
      </c>
      <c r="C103" s="5" t="s">
        <v>2</v>
      </c>
      <c r="D103" s="5" t="s">
        <v>3</v>
      </c>
      <c r="E103" s="6" t="s">
        <v>4</v>
      </c>
      <c r="F103" s="29" t="s">
        <v>5</v>
      </c>
      <c r="G103" s="4" t="s">
        <v>6</v>
      </c>
      <c r="H103" s="6" t="s">
        <v>7</v>
      </c>
      <c r="I103" s="71" t="s">
        <v>188</v>
      </c>
      <c r="J103" s="29" t="s">
        <v>131</v>
      </c>
      <c r="K103" s="4" t="s">
        <v>8</v>
      </c>
      <c r="L103" s="29" t="s">
        <v>9</v>
      </c>
      <c r="M103" s="29" t="s">
        <v>127</v>
      </c>
      <c r="N103" s="107" t="s">
        <v>185</v>
      </c>
      <c r="O103" s="7" t="s">
        <v>10</v>
      </c>
      <c r="P103" s="110" t="s">
        <v>189</v>
      </c>
      <c r="Q103" s="49" t="s">
        <v>11</v>
      </c>
    </row>
    <row r="104" spans="1:17" ht="15.75" customHeight="1">
      <c r="A104" s="90">
        <v>1</v>
      </c>
      <c r="B104" s="82">
        <v>1</v>
      </c>
      <c r="C104" s="8" t="s">
        <v>40</v>
      </c>
      <c r="D104" s="8" t="s">
        <v>39</v>
      </c>
      <c r="E104" s="8" t="s">
        <v>68</v>
      </c>
      <c r="F104" s="30">
        <v>10</v>
      </c>
      <c r="G104" s="9" t="s">
        <v>13</v>
      </c>
      <c r="H104" s="8" t="s">
        <v>14</v>
      </c>
      <c r="I104" s="27">
        <v>2464900532</v>
      </c>
      <c r="J104" s="30"/>
      <c r="K104" s="9" t="s">
        <v>133</v>
      </c>
      <c r="L104" s="30"/>
      <c r="M104" s="30"/>
      <c r="N104" s="35" t="s">
        <v>187</v>
      </c>
      <c r="O104" s="35" t="s">
        <v>117</v>
      </c>
      <c r="P104" s="117">
        <v>221.19</v>
      </c>
      <c r="Q104" s="50"/>
    </row>
    <row r="105" spans="2:19" ht="15.75" customHeight="1">
      <c r="B105" s="83"/>
      <c r="C105" s="2"/>
      <c r="D105" s="2"/>
      <c r="E105" s="2"/>
      <c r="F105" s="28"/>
      <c r="G105" s="3"/>
      <c r="H105" s="2"/>
      <c r="I105" s="70"/>
      <c r="J105" s="28"/>
      <c r="K105" s="3"/>
      <c r="L105" s="28"/>
      <c r="M105" s="78"/>
      <c r="N105" s="36" t="s">
        <v>12</v>
      </c>
      <c r="O105" s="36" t="s">
        <v>12</v>
      </c>
      <c r="P105" s="112">
        <f>P104</f>
        <v>221.19</v>
      </c>
      <c r="Q105" s="47"/>
      <c r="R105" s="1">
        <f>12*15.85</f>
        <v>190.2</v>
      </c>
      <c r="S105" s="1">
        <f>P105*$S$5</f>
        <v>29307.675</v>
      </c>
    </row>
    <row r="106" spans="2:17" ht="20.25">
      <c r="B106" s="124" t="s">
        <v>156</v>
      </c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6"/>
    </row>
    <row r="107" spans="2:17" ht="15.75">
      <c r="B107" s="127" t="s">
        <v>143</v>
      </c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9"/>
    </row>
    <row r="108" spans="2:17" ht="15.75">
      <c r="B108" s="140" t="s">
        <v>175</v>
      </c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2"/>
    </row>
    <row r="109" spans="2:17" ht="51">
      <c r="B109" s="48" t="s">
        <v>1</v>
      </c>
      <c r="C109" s="5" t="s">
        <v>2</v>
      </c>
      <c r="D109" s="5" t="s">
        <v>3</v>
      </c>
      <c r="E109" s="6" t="s">
        <v>4</v>
      </c>
      <c r="F109" s="29" t="s">
        <v>5</v>
      </c>
      <c r="G109" s="4" t="s">
        <v>6</v>
      </c>
      <c r="H109" s="6" t="s">
        <v>7</v>
      </c>
      <c r="I109" s="71" t="s">
        <v>188</v>
      </c>
      <c r="J109" s="29" t="s">
        <v>131</v>
      </c>
      <c r="K109" s="4" t="s">
        <v>8</v>
      </c>
      <c r="L109" s="29" t="s">
        <v>9</v>
      </c>
      <c r="M109" s="29" t="s">
        <v>127</v>
      </c>
      <c r="N109" s="107" t="s">
        <v>185</v>
      </c>
      <c r="O109" s="7" t="s">
        <v>10</v>
      </c>
      <c r="P109" s="110" t="s">
        <v>189</v>
      </c>
      <c r="Q109" s="49" t="s">
        <v>11</v>
      </c>
    </row>
    <row r="110" spans="1:17" ht="15.75" customHeight="1">
      <c r="A110" s="90">
        <v>1</v>
      </c>
      <c r="B110" s="82">
        <v>1</v>
      </c>
      <c r="C110" s="8" t="s">
        <v>41</v>
      </c>
      <c r="D110" s="8" t="s">
        <v>39</v>
      </c>
      <c r="E110" s="8" t="s">
        <v>70</v>
      </c>
      <c r="F110" s="30">
        <v>14</v>
      </c>
      <c r="G110" s="9" t="s">
        <v>13</v>
      </c>
      <c r="H110" s="8" t="s">
        <v>14</v>
      </c>
      <c r="I110" s="27">
        <v>8332031435</v>
      </c>
      <c r="J110" s="30">
        <v>70</v>
      </c>
      <c r="K110" s="9" t="s">
        <v>133</v>
      </c>
      <c r="L110" s="30"/>
      <c r="M110" s="30"/>
      <c r="N110" s="35" t="s">
        <v>187</v>
      </c>
      <c r="O110" s="35" t="s">
        <v>117</v>
      </c>
      <c r="P110" s="117">
        <v>195.65</v>
      </c>
      <c r="Q110" s="50"/>
    </row>
    <row r="111" spans="2:19" ht="15.75" customHeight="1">
      <c r="B111" s="83"/>
      <c r="C111" s="2"/>
      <c r="D111" s="2"/>
      <c r="E111" s="2"/>
      <c r="F111" s="28"/>
      <c r="G111" s="3"/>
      <c r="H111" s="2"/>
      <c r="I111" s="70"/>
      <c r="J111" s="28"/>
      <c r="K111" s="3"/>
      <c r="L111" s="28"/>
      <c r="M111" s="28"/>
      <c r="N111" s="36" t="s">
        <v>12</v>
      </c>
      <c r="O111" s="36" t="s">
        <v>12</v>
      </c>
      <c r="P111" s="112">
        <f>P110</f>
        <v>195.65</v>
      </c>
      <c r="Q111" s="47"/>
      <c r="R111" s="1">
        <f>12*15.85</f>
        <v>190.2</v>
      </c>
      <c r="S111" s="1">
        <f>P111*$S$5</f>
        <v>25923.625</v>
      </c>
    </row>
    <row r="112" spans="2:17" ht="20.25">
      <c r="B112" s="124" t="s">
        <v>157</v>
      </c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6"/>
    </row>
    <row r="113" spans="2:17" ht="15.75">
      <c r="B113" s="127" t="s">
        <v>143</v>
      </c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9"/>
    </row>
    <row r="114" spans="2:17" ht="15.75">
      <c r="B114" s="130" t="s">
        <v>176</v>
      </c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</row>
    <row r="115" spans="2:17" ht="51">
      <c r="B115" s="55" t="s">
        <v>1</v>
      </c>
      <c r="C115" s="5" t="s">
        <v>2</v>
      </c>
      <c r="D115" s="5" t="s">
        <v>3</v>
      </c>
      <c r="E115" s="6" t="s">
        <v>4</v>
      </c>
      <c r="F115" s="29" t="s">
        <v>5</v>
      </c>
      <c r="G115" s="4" t="s">
        <v>6</v>
      </c>
      <c r="H115" s="6" t="s">
        <v>7</v>
      </c>
      <c r="I115" s="71" t="s">
        <v>188</v>
      </c>
      <c r="J115" s="29" t="s">
        <v>131</v>
      </c>
      <c r="K115" s="4" t="s">
        <v>8</v>
      </c>
      <c r="L115" s="29" t="s">
        <v>9</v>
      </c>
      <c r="M115" s="29" t="s">
        <v>127</v>
      </c>
      <c r="N115" s="107" t="s">
        <v>185</v>
      </c>
      <c r="O115" s="7" t="s">
        <v>10</v>
      </c>
      <c r="P115" s="119" t="s">
        <v>189</v>
      </c>
      <c r="Q115" s="56" t="s">
        <v>11</v>
      </c>
    </row>
    <row r="116" spans="1:17" ht="15.75" customHeight="1">
      <c r="A116" s="90">
        <v>1</v>
      </c>
      <c r="B116" s="86">
        <v>1</v>
      </c>
      <c r="C116" s="8" t="s">
        <v>50</v>
      </c>
      <c r="D116" s="8" t="s">
        <v>51</v>
      </c>
      <c r="E116" s="8" t="s">
        <v>62</v>
      </c>
      <c r="F116" s="30">
        <v>18</v>
      </c>
      <c r="G116" s="9" t="s">
        <v>13</v>
      </c>
      <c r="H116" s="8" t="s">
        <v>14</v>
      </c>
      <c r="I116" s="27">
        <v>7473111810</v>
      </c>
      <c r="J116" s="30">
        <v>500</v>
      </c>
      <c r="K116" s="9" t="s">
        <v>123</v>
      </c>
      <c r="L116" s="30">
        <v>176</v>
      </c>
      <c r="M116" s="100">
        <v>154</v>
      </c>
      <c r="N116" s="35" t="s">
        <v>186</v>
      </c>
      <c r="O116" s="35" t="s">
        <v>117</v>
      </c>
      <c r="P116" s="120">
        <v>479.14</v>
      </c>
      <c r="Q116" s="57"/>
    </row>
    <row r="117" spans="2:19" ht="15.75" customHeight="1">
      <c r="B117" s="87"/>
      <c r="C117" s="2"/>
      <c r="D117" s="2"/>
      <c r="E117" s="2"/>
      <c r="F117" s="28"/>
      <c r="G117" s="3"/>
      <c r="H117" s="2"/>
      <c r="I117" s="70"/>
      <c r="J117" s="28"/>
      <c r="K117" s="3"/>
      <c r="L117" s="78">
        <f>SUM(L116)</f>
        <v>176</v>
      </c>
      <c r="M117" s="78">
        <f>SUM(M116)</f>
        <v>154</v>
      </c>
      <c r="N117" s="36" t="s">
        <v>12</v>
      </c>
      <c r="O117" s="36" t="s">
        <v>12</v>
      </c>
      <c r="P117" s="118">
        <f>P116</f>
        <v>479.14</v>
      </c>
      <c r="Q117" s="58"/>
      <c r="R117" s="1">
        <f>12*121</f>
        <v>1452</v>
      </c>
      <c r="S117" s="1">
        <f>P117*$S$5</f>
        <v>63486.049999999996</v>
      </c>
    </row>
    <row r="118" spans="2:17" ht="20.25">
      <c r="B118" s="124" t="s">
        <v>158</v>
      </c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6"/>
    </row>
    <row r="119" spans="2:17" ht="15.75">
      <c r="B119" s="127" t="s">
        <v>143</v>
      </c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9"/>
    </row>
    <row r="120" spans="2:17" ht="15.75">
      <c r="B120" s="127" t="s">
        <v>177</v>
      </c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9"/>
    </row>
    <row r="121" spans="2:17" ht="51">
      <c r="B121" s="48" t="s">
        <v>1</v>
      </c>
      <c r="C121" s="5" t="s">
        <v>2</v>
      </c>
      <c r="D121" s="5" t="s">
        <v>3</v>
      </c>
      <c r="E121" s="6" t="s">
        <v>4</v>
      </c>
      <c r="F121" s="29" t="s">
        <v>5</v>
      </c>
      <c r="G121" s="4" t="s">
        <v>6</v>
      </c>
      <c r="H121" s="6" t="s">
        <v>7</v>
      </c>
      <c r="I121" s="71" t="s">
        <v>188</v>
      </c>
      <c r="J121" s="29" t="s">
        <v>131</v>
      </c>
      <c r="K121" s="4" t="s">
        <v>8</v>
      </c>
      <c r="L121" s="29" t="s">
        <v>9</v>
      </c>
      <c r="M121" s="29" t="s">
        <v>127</v>
      </c>
      <c r="N121" s="107" t="s">
        <v>185</v>
      </c>
      <c r="O121" s="7" t="s">
        <v>10</v>
      </c>
      <c r="P121" s="110" t="s">
        <v>189</v>
      </c>
      <c r="Q121" s="49" t="s">
        <v>11</v>
      </c>
    </row>
    <row r="122" spans="1:17" ht="15" customHeight="1">
      <c r="A122" s="90">
        <v>1</v>
      </c>
      <c r="B122" s="82">
        <v>1</v>
      </c>
      <c r="C122" s="8" t="s">
        <v>135</v>
      </c>
      <c r="D122" s="8" t="s">
        <v>49</v>
      </c>
      <c r="E122" s="8" t="s">
        <v>78</v>
      </c>
      <c r="F122" s="30">
        <v>12</v>
      </c>
      <c r="G122" s="9" t="s">
        <v>27</v>
      </c>
      <c r="H122" s="8" t="s">
        <v>14</v>
      </c>
      <c r="I122" s="27">
        <v>6164990978</v>
      </c>
      <c r="J122" s="30">
        <v>300</v>
      </c>
      <c r="K122" s="9" t="s">
        <v>137</v>
      </c>
      <c r="L122" s="30">
        <v>219</v>
      </c>
      <c r="M122" s="30">
        <v>219</v>
      </c>
      <c r="N122" s="35" t="s">
        <v>186</v>
      </c>
      <c r="O122" s="35" t="s">
        <v>117</v>
      </c>
      <c r="P122" s="117">
        <v>314.32</v>
      </c>
      <c r="Q122" s="50"/>
    </row>
    <row r="123" spans="1:17" ht="15" customHeight="1">
      <c r="A123" s="90">
        <v>1</v>
      </c>
      <c r="B123" s="82">
        <v>2</v>
      </c>
      <c r="C123" s="8" t="s">
        <v>135</v>
      </c>
      <c r="D123" s="8" t="s">
        <v>49</v>
      </c>
      <c r="E123" s="8" t="s">
        <v>78</v>
      </c>
      <c r="F123" s="30">
        <v>12</v>
      </c>
      <c r="G123" s="9" t="s">
        <v>27</v>
      </c>
      <c r="H123" s="8" t="s">
        <v>14</v>
      </c>
      <c r="I123" s="27">
        <v>6164990445</v>
      </c>
      <c r="J123" s="30"/>
      <c r="K123" s="9" t="s">
        <v>134</v>
      </c>
      <c r="L123" s="30"/>
      <c r="M123" s="30"/>
      <c r="N123" s="35" t="s">
        <v>187</v>
      </c>
      <c r="O123" s="35" t="s">
        <v>117</v>
      </c>
      <c r="P123" s="117">
        <v>79.03</v>
      </c>
      <c r="Q123" s="50"/>
    </row>
    <row r="124" spans="2:19" ht="15" customHeight="1">
      <c r="B124" s="83"/>
      <c r="C124" s="2"/>
      <c r="D124" s="2"/>
      <c r="E124" s="2"/>
      <c r="F124" s="28"/>
      <c r="G124" s="3"/>
      <c r="H124" s="2"/>
      <c r="I124" s="70"/>
      <c r="J124" s="28"/>
      <c r="K124" s="3"/>
      <c r="L124" s="78">
        <f>SUM(L122:L123)</f>
        <v>219</v>
      </c>
      <c r="M124" s="78">
        <f>SUM(M122:M123)</f>
        <v>219</v>
      </c>
      <c r="N124" s="36" t="s">
        <v>12</v>
      </c>
      <c r="O124" s="36" t="s">
        <v>12</v>
      </c>
      <c r="P124" s="112">
        <f>SUM(P122:P123)</f>
        <v>393.35</v>
      </c>
      <c r="Q124" s="47"/>
      <c r="R124" s="1">
        <f>12*(121+5.4)</f>
        <v>1516.8000000000002</v>
      </c>
      <c r="S124" s="1">
        <f>P124*$S$5</f>
        <v>52118.875</v>
      </c>
    </row>
    <row r="125" spans="2:17" ht="15" customHeight="1">
      <c r="B125" s="124" t="s">
        <v>159</v>
      </c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6"/>
    </row>
    <row r="126" spans="2:17" ht="15" customHeight="1">
      <c r="B126" s="127" t="s">
        <v>143</v>
      </c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9"/>
    </row>
    <row r="127" spans="2:17" ht="15.75" customHeight="1">
      <c r="B127" s="127" t="s">
        <v>178</v>
      </c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9"/>
    </row>
    <row r="128" spans="2:17" ht="51">
      <c r="B128" s="48" t="s">
        <v>1</v>
      </c>
      <c r="C128" s="5" t="s">
        <v>2</v>
      </c>
      <c r="D128" s="5" t="s">
        <v>3</v>
      </c>
      <c r="E128" s="6" t="s">
        <v>4</v>
      </c>
      <c r="F128" s="29" t="s">
        <v>5</v>
      </c>
      <c r="G128" s="4" t="s">
        <v>6</v>
      </c>
      <c r="H128" s="6" t="s">
        <v>7</v>
      </c>
      <c r="I128" s="71" t="s">
        <v>188</v>
      </c>
      <c r="J128" s="29" t="s">
        <v>131</v>
      </c>
      <c r="K128" s="4" t="s">
        <v>8</v>
      </c>
      <c r="L128" s="29" t="s">
        <v>9</v>
      </c>
      <c r="M128" s="29" t="s">
        <v>127</v>
      </c>
      <c r="N128" s="107" t="s">
        <v>185</v>
      </c>
      <c r="O128" s="7" t="s">
        <v>10</v>
      </c>
      <c r="P128" s="110" t="s">
        <v>189</v>
      </c>
      <c r="Q128" s="49" t="s">
        <v>11</v>
      </c>
    </row>
    <row r="129" spans="1:17" ht="12.75">
      <c r="A129" s="90">
        <v>1</v>
      </c>
      <c r="B129" s="82">
        <v>1</v>
      </c>
      <c r="C129" s="8" t="s">
        <v>83</v>
      </c>
      <c r="D129" s="8" t="s">
        <v>49</v>
      </c>
      <c r="E129" s="8" t="s">
        <v>84</v>
      </c>
      <c r="F129" s="30">
        <v>76</v>
      </c>
      <c r="G129" s="9" t="s">
        <v>37</v>
      </c>
      <c r="H129" s="8" t="s">
        <v>29</v>
      </c>
      <c r="I129" s="27">
        <v>4534060803</v>
      </c>
      <c r="J129" s="30">
        <v>285</v>
      </c>
      <c r="K129" s="9" t="s">
        <v>137</v>
      </c>
      <c r="L129" s="30">
        <v>274</v>
      </c>
      <c r="M129" s="100">
        <v>121</v>
      </c>
      <c r="N129" s="35" t="s">
        <v>186</v>
      </c>
      <c r="O129" s="35" t="s">
        <v>117</v>
      </c>
      <c r="P129" s="117">
        <v>361.2</v>
      </c>
      <c r="Q129" s="50"/>
    </row>
    <row r="130" spans="1:17" ht="12.75">
      <c r="A130" s="90">
        <v>1</v>
      </c>
      <c r="B130" s="85">
        <v>2</v>
      </c>
      <c r="C130" s="8" t="s">
        <v>83</v>
      </c>
      <c r="D130" s="8" t="s">
        <v>49</v>
      </c>
      <c r="E130" s="8" t="s">
        <v>84</v>
      </c>
      <c r="F130" s="30">
        <v>76</v>
      </c>
      <c r="G130" s="9" t="s">
        <v>37</v>
      </c>
      <c r="H130" s="8" t="s">
        <v>29</v>
      </c>
      <c r="I130" s="27">
        <v>4534060932</v>
      </c>
      <c r="J130" s="30"/>
      <c r="K130" s="9" t="s">
        <v>134</v>
      </c>
      <c r="L130" s="30"/>
      <c r="M130" s="30"/>
      <c r="N130" s="35" t="s">
        <v>187</v>
      </c>
      <c r="O130" s="35" t="s">
        <v>117</v>
      </c>
      <c r="P130" s="117">
        <v>19.06</v>
      </c>
      <c r="Q130" s="50"/>
    </row>
    <row r="131" spans="2:19" ht="15.75" customHeight="1">
      <c r="B131" s="83"/>
      <c r="C131" s="2"/>
      <c r="D131" s="2"/>
      <c r="E131" s="2"/>
      <c r="F131" s="28"/>
      <c r="G131" s="3"/>
      <c r="H131" s="2"/>
      <c r="I131" s="70"/>
      <c r="J131" s="28"/>
      <c r="K131" s="3"/>
      <c r="L131" s="78">
        <f>SUM(L129:L130)</f>
        <v>274</v>
      </c>
      <c r="M131" s="78">
        <f>SUM(M129:M130)</f>
        <v>121</v>
      </c>
      <c r="N131" s="36" t="s">
        <v>12</v>
      </c>
      <c r="O131" s="36" t="s">
        <v>12</v>
      </c>
      <c r="P131" s="112">
        <f>SUM(P129:P130)</f>
        <v>380.26</v>
      </c>
      <c r="Q131" s="47"/>
      <c r="R131" s="1">
        <f>12*(121+5.4)</f>
        <v>1516.8000000000002</v>
      </c>
      <c r="S131" s="1">
        <f>P131*$S$5</f>
        <v>50384.45</v>
      </c>
    </row>
    <row r="132" spans="2:17" ht="15.75" customHeight="1">
      <c r="B132" s="124" t="s">
        <v>160</v>
      </c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6"/>
    </row>
    <row r="133" spans="2:17" ht="15.75" customHeight="1">
      <c r="B133" s="127" t="s">
        <v>143</v>
      </c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9"/>
    </row>
    <row r="134" spans="2:17" ht="15.75">
      <c r="B134" s="130" t="s">
        <v>179</v>
      </c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</row>
    <row r="135" spans="2:17" ht="51">
      <c r="B135" s="55" t="s">
        <v>1</v>
      </c>
      <c r="C135" s="5" t="s">
        <v>2</v>
      </c>
      <c r="D135" s="5" t="s">
        <v>3</v>
      </c>
      <c r="E135" s="6" t="s">
        <v>4</v>
      </c>
      <c r="F135" s="29" t="s">
        <v>5</v>
      </c>
      <c r="G135" s="4" t="s">
        <v>6</v>
      </c>
      <c r="H135" s="6" t="s">
        <v>7</v>
      </c>
      <c r="I135" s="71" t="s">
        <v>188</v>
      </c>
      <c r="J135" s="29" t="s">
        <v>131</v>
      </c>
      <c r="K135" s="4" t="s">
        <v>8</v>
      </c>
      <c r="L135" s="29" t="s">
        <v>9</v>
      </c>
      <c r="M135" s="29" t="s">
        <v>127</v>
      </c>
      <c r="N135" s="107" t="s">
        <v>185</v>
      </c>
      <c r="O135" s="7" t="s">
        <v>10</v>
      </c>
      <c r="P135" s="119" t="s">
        <v>189</v>
      </c>
      <c r="Q135" s="56" t="s">
        <v>11</v>
      </c>
    </row>
    <row r="136" spans="1:17" ht="12.75">
      <c r="A136" s="90">
        <v>1</v>
      </c>
      <c r="B136" s="86">
        <v>1</v>
      </c>
      <c r="C136" s="8" t="s">
        <v>52</v>
      </c>
      <c r="D136" s="8" t="s">
        <v>49</v>
      </c>
      <c r="E136" s="8" t="s">
        <v>77</v>
      </c>
      <c r="F136" s="30">
        <v>20</v>
      </c>
      <c r="G136" s="9" t="s">
        <v>21</v>
      </c>
      <c r="H136" s="8" t="s">
        <v>22</v>
      </c>
      <c r="I136" s="27">
        <v>6686300625</v>
      </c>
      <c r="J136" s="30">
        <v>568</v>
      </c>
      <c r="K136" s="9" t="s">
        <v>137</v>
      </c>
      <c r="L136" s="30">
        <v>373</v>
      </c>
      <c r="M136" s="100">
        <v>154</v>
      </c>
      <c r="N136" s="35" t="s">
        <v>186</v>
      </c>
      <c r="O136" s="35" t="s">
        <v>117</v>
      </c>
      <c r="P136" s="120">
        <v>345.17</v>
      </c>
      <c r="Q136" s="57"/>
    </row>
    <row r="137" spans="1:17" ht="12.75">
      <c r="A137" s="90">
        <v>1</v>
      </c>
      <c r="B137" s="86">
        <v>2</v>
      </c>
      <c r="C137" s="8" t="s">
        <v>52</v>
      </c>
      <c r="D137" s="8" t="s">
        <v>49</v>
      </c>
      <c r="E137" s="8" t="s">
        <v>77</v>
      </c>
      <c r="F137" s="30">
        <v>20</v>
      </c>
      <c r="G137" s="9" t="s">
        <v>21</v>
      </c>
      <c r="H137" s="8" t="s">
        <v>22</v>
      </c>
      <c r="I137" s="27">
        <v>6686300684</v>
      </c>
      <c r="J137" s="30"/>
      <c r="K137" s="9" t="s">
        <v>137</v>
      </c>
      <c r="L137" s="30">
        <v>510</v>
      </c>
      <c r="M137" s="100">
        <v>208</v>
      </c>
      <c r="N137" s="35" t="s">
        <v>186</v>
      </c>
      <c r="O137" s="35" t="s">
        <v>117</v>
      </c>
      <c r="P137" s="120">
        <v>493.67</v>
      </c>
      <c r="Q137" s="57"/>
    </row>
    <row r="138" spans="1:17" ht="12.75">
      <c r="A138" s="90">
        <v>1</v>
      </c>
      <c r="B138" s="86">
        <v>3</v>
      </c>
      <c r="C138" s="8" t="s">
        <v>52</v>
      </c>
      <c r="D138" s="8" t="s">
        <v>49</v>
      </c>
      <c r="E138" s="8" t="s">
        <v>77</v>
      </c>
      <c r="F138" s="30">
        <v>20</v>
      </c>
      <c r="G138" s="9" t="s">
        <v>21</v>
      </c>
      <c r="H138" s="8" t="s">
        <v>22</v>
      </c>
      <c r="I138" s="27">
        <v>6686300601</v>
      </c>
      <c r="J138" s="30"/>
      <c r="K138" s="9" t="s">
        <v>134</v>
      </c>
      <c r="L138" s="30"/>
      <c r="M138" s="30"/>
      <c r="N138" s="35" t="s">
        <v>187</v>
      </c>
      <c r="O138" s="35" t="s">
        <v>117</v>
      </c>
      <c r="P138" s="120">
        <v>24.68</v>
      </c>
      <c r="Q138" s="57"/>
    </row>
    <row r="139" spans="2:19" ht="15" customHeight="1">
      <c r="B139" s="87"/>
      <c r="C139" s="2"/>
      <c r="D139" s="2"/>
      <c r="E139" s="2"/>
      <c r="F139" s="28"/>
      <c r="G139" s="3"/>
      <c r="H139" s="2"/>
      <c r="I139" s="70"/>
      <c r="J139" s="28"/>
      <c r="K139" s="3"/>
      <c r="L139" s="78">
        <f>SUM(L136:L138)</f>
        <v>883</v>
      </c>
      <c r="M139" s="78">
        <f>SUM(M136:M138)</f>
        <v>362</v>
      </c>
      <c r="N139" s="36" t="s">
        <v>12</v>
      </c>
      <c r="O139" s="36" t="s">
        <v>12</v>
      </c>
      <c r="P139" s="112">
        <f>SUM(P136:P138)</f>
        <v>863.52</v>
      </c>
      <c r="Q139" s="58"/>
      <c r="R139" s="1">
        <f>12*(121*2+5.4)</f>
        <v>2968.8</v>
      </c>
      <c r="S139" s="1">
        <f>P139*$S$5</f>
        <v>114416.4</v>
      </c>
    </row>
    <row r="140" spans="2:17" ht="20.25">
      <c r="B140" s="124" t="s">
        <v>161</v>
      </c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6"/>
    </row>
    <row r="141" spans="2:17" ht="15.75">
      <c r="B141" s="127" t="s">
        <v>143</v>
      </c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9"/>
    </row>
    <row r="142" spans="2:17" ht="15.75">
      <c r="B142" s="127" t="s">
        <v>180</v>
      </c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9"/>
    </row>
    <row r="143" spans="2:17" ht="51">
      <c r="B143" s="48" t="s">
        <v>1</v>
      </c>
      <c r="C143" s="5" t="s">
        <v>2</v>
      </c>
      <c r="D143" s="5" t="s">
        <v>3</v>
      </c>
      <c r="E143" s="6" t="s">
        <v>4</v>
      </c>
      <c r="F143" s="29" t="s">
        <v>5</v>
      </c>
      <c r="G143" s="4" t="s">
        <v>6</v>
      </c>
      <c r="H143" s="6" t="s">
        <v>7</v>
      </c>
      <c r="I143" s="71" t="s">
        <v>188</v>
      </c>
      <c r="J143" s="29" t="s">
        <v>131</v>
      </c>
      <c r="K143" s="4" t="s">
        <v>8</v>
      </c>
      <c r="L143" s="29" t="s">
        <v>9</v>
      </c>
      <c r="M143" s="29" t="s">
        <v>127</v>
      </c>
      <c r="N143" s="107" t="s">
        <v>185</v>
      </c>
      <c r="O143" s="7" t="s">
        <v>10</v>
      </c>
      <c r="P143" s="110" t="s">
        <v>189</v>
      </c>
      <c r="Q143" s="49" t="s">
        <v>11</v>
      </c>
    </row>
    <row r="144" spans="1:17" ht="15" customHeight="1">
      <c r="A144" s="90">
        <v>1</v>
      </c>
      <c r="B144" s="82">
        <v>1</v>
      </c>
      <c r="C144" s="8" t="s">
        <v>52</v>
      </c>
      <c r="D144" s="8" t="s">
        <v>49</v>
      </c>
      <c r="E144" s="8" t="s">
        <v>79</v>
      </c>
      <c r="F144" s="30">
        <v>10</v>
      </c>
      <c r="G144" s="9" t="s">
        <v>17</v>
      </c>
      <c r="H144" s="8" t="s">
        <v>18</v>
      </c>
      <c r="I144" s="27">
        <v>5300101255</v>
      </c>
      <c r="J144" s="30">
        <v>400</v>
      </c>
      <c r="K144" s="9" t="s">
        <v>137</v>
      </c>
      <c r="L144" s="30">
        <v>461</v>
      </c>
      <c r="M144" s="100">
        <v>241</v>
      </c>
      <c r="N144" s="35" t="s">
        <v>186</v>
      </c>
      <c r="O144" s="35" t="s">
        <v>117</v>
      </c>
      <c r="P144" s="117">
        <v>523.16</v>
      </c>
      <c r="Q144" s="50"/>
    </row>
    <row r="145" spans="1:17" ht="15" customHeight="1">
      <c r="A145" s="90">
        <v>1</v>
      </c>
      <c r="B145" s="82">
        <v>2</v>
      </c>
      <c r="C145" s="8" t="s">
        <v>52</v>
      </c>
      <c r="D145" s="8" t="s">
        <v>49</v>
      </c>
      <c r="E145" s="8" t="s">
        <v>79</v>
      </c>
      <c r="F145" s="30">
        <v>10</v>
      </c>
      <c r="G145" s="9" t="s">
        <v>17</v>
      </c>
      <c r="H145" s="8" t="s">
        <v>18</v>
      </c>
      <c r="I145" s="27">
        <v>5300101493</v>
      </c>
      <c r="J145" s="30"/>
      <c r="K145" s="9" t="s">
        <v>129</v>
      </c>
      <c r="L145" s="30"/>
      <c r="M145" s="30"/>
      <c r="N145" s="35" t="s">
        <v>187</v>
      </c>
      <c r="O145" s="35" t="s">
        <v>117</v>
      </c>
      <c r="P145" s="117">
        <v>8.92</v>
      </c>
      <c r="Q145" s="50"/>
    </row>
    <row r="146" spans="2:19" ht="15" customHeight="1">
      <c r="B146" s="83"/>
      <c r="C146" s="2"/>
      <c r="D146" s="2"/>
      <c r="E146" s="2"/>
      <c r="F146" s="28"/>
      <c r="G146" s="3"/>
      <c r="H146" s="2"/>
      <c r="I146" s="70"/>
      <c r="J146" s="28"/>
      <c r="K146" s="3"/>
      <c r="L146" s="78">
        <f>SUM(L144:L145)</f>
        <v>461</v>
      </c>
      <c r="M146" s="78">
        <f>SUM(M144:M145)</f>
        <v>241</v>
      </c>
      <c r="N146" s="36" t="s">
        <v>12</v>
      </c>
      <c r="O146" s="36" t="s">
        <v>12</v>
      </c>
      <c r="P146" s="112">
        <f>SUM(P144:P145)</f>
        <v>532.0799999999999</v>
      </c>
      <c r="Q146" s="47"/>
      <c r="R146" s="1">
        <f>12*(121+6.28)</f>
        <v>1527.3600000000001</v>
      </c>
      <c r="S146" s="1">
        <f>P146*$S$5</f>
        <v>70500.59999999999</v>
      </c>
    </row>
    <row r="147" spans="2:17" ht="20.25">
      <c r="B147" s="124" t="s">
        <v>162</v>
      </c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6"/>
    </row>
    <row r="148" spans="2:17" ht="15.75">
      <c r="B148" s="127" t="s">
        <v>143</v>
      </c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9"/>
    </row>
    <row r="149" spans="2:17" ht="15.75">
      <c r="B149" s="127" t="s">
        <v>182</v>
      </c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9"/>
    </row>
    <row r="150" spans="2:17" ht="51">
      <c r="B150" s="48" t="s">
        <v>1</v>
      </c>
      <c r="C150" s="5" t="s">
        <v>2</v>
      </c>
      <c r="D150" s="5" t="s">
        <v>3</v>
      </c>
      <c r="E150" s="6" t="s">
        <v>4</v>
      </c>
      <c r="F150" s="29" t="s">
        <v>5</v>
      </c>
      <c r="G150" s="4" t="s">
        <v>6</v>
      </c>
      <c r="H150" s="6" t="s">
        <v>7</v>
      </c>
      <c r="I150" s="71" t="s">
        <v>188</v>
      </c>
      <c r="J150" s="29" t="s">
        <v>131</v>
      </c>
      <c r="K150" s="4" t="s">
        <v>8</v>
      </c>
      <c r="L150" s="29" t="s">
        <v>9</v>
      </c>
      <c r="M150" s="29" t="s">
        <v>127</v>
      </c>
      <c r="N150" s="107" t="s">
        <v>185</v>
      </c>
      <c r="O150" s="7" t="s">
        <v>10</v>
      </c>
      <c r="P150" s="110" t="s">
        <v>189</v>
      </c>
      <c r="Q150" s="49" t="s">
        <v>11</v>
      </c>
    </row>
    <row r="151" spans="1:17" ht="15.75" customHeight="1">
      <c r="A151" s="90">
        <v>1</v>
      </c>
      <c r="B151" s="82">
        <v>1</v>
      </c>
      <c r="C151" s="8" t="s">
        <v>54</v>
      </c>
      <c r="D151" s="8" t="s">
        <v>49</v>
      </c>
      <c r="E151" s="8" t="s">
        <v>85</v>
      </c>
      <c r="F151" s="30">
        <v>2</v>
      </c>
      <c r="G151" s="9" t="s">
        <v>55</v>
      </c>
      <c r="H151" s="8" t="s">
        <v>56</v>
      </c>
      <c r="I151" s="27">
        <v>9063100224</v>
      </c>
      <c r="J151" s="30">
        <v>215</v>
      </c>
      <c r="K151" s="9" t="s">
        <v>137</v>
      </c>
      <c r="L151" s="30">
        <v>219</v>
      </c>
      <c r="M151" s="30">
        <v>219</v>
      </c>
      <c r="N151" s="35" t="s">
        <v>186</v>
      </c>
      <c r="O151" s="35" t="s">
        <v>117</v>
      </c>
      <c r="P151" s="117">
        <v>247.74</v>
      </c>
      <c r="Q151" s="50"/>
    </row>
    <row r="152" spans="1:17" ht="15.75" customHeight="1">
      <c r="A152" s="90">
        <v>1</v>
      </c>
      <c r="B152" s="82">
        <v>2</v>
      </c>
      <c r="C152" s="8" t="s">
        <v>54</v>
      </c>
      <c r="D152" s="8" t="s">
        <v>49</v>
      </c>
      <c r="E152" s="8" t="s">
        <v>85</v>
      </c>
      <c r="F152" s="30">
        <v>2</v>
      </c>
      <c r="G152" s="9" t="s">
        <v>55</v>
      </c>
      <c r="H152" s="8" t="s">
        <v>56</v>
      </c>
      <c r="I152" s="27">
        <v>906310095</v>
      </c>
      <c r="J152" s="30"/>
      <c r="K152" s="9" t="s">
        <v>134</v>
      </c>
      <c r="L152" s="30"/>
      <c r="M152" s="30"/>
      <c r="N152" s="35" t="s">
        <v>187</v>
      </c>
      <c r="O152" s="35" t="s">
        <v>117</v>
      </c>
      <c r="P152" s="117">
        <v>29.19</v>
      </c>
      <c r="Q152" s="50"/>
    </row>
    <row r="153" spans="2:19" ht="15.75" customHeight="1">
      <c r="B153" s="83"/>
      <c r="C153" s="2"/>
      <c r="D153" s="2"/>
      <c r="E153" s="2"/>
      <c r="F153" s="28"/>
      <c r="G153" s="3"/>
      <c r="H153" s="2"/>
      <c r="I153" s="70"/>
      <c r="J153" s="28"/>
      <c r="K153" s="3"/>
      <c r="L153" s="78">
        <f>SUM(L151:L152)</f>
        <v>219</v>
      </c>
      <c r="M153" s="78">
        <f>SUM(M151:M152)</f>
        <v>219</v>
      </c>
      <c r="N153" s="36" t="s">
        <v>12</v>
      </c>
      <c r="O153" s="36" t="s">
        <v>12</v>
      </c>
      <c r="P153" s="112">
        <f>SUM(P151:P152)</f>
        <v>276.93</v>
      </c>
      <c r="Q153" s="47"/>
      <c r="R153" s="1">
        <f>12*(121+5.4)</f>
        <v>1516.8000000000002</v>
      </c>
      <c r="S153" s="1">
        <f>P153*$S$5</f>
        <v>36693.225</v>
      </c>
    </row>
    <row r="154" spans="2:17" ht="20.25">
      <c r="B154" s="124" t="s">
        <v>163</v>
      </c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6"/>
    </row>
    <row r="155" spans="2:17" ht="15.75">
      <c r="B155" s="127" t="s">
        <v>143</v>
      </c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9"/>
    </row>
    <row r="156" spans="2:17" ht="15.75">
      <c r="B156" s="127" t="s">
        <v>183</v>
      </c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9"/>
    </row>
    <row r="157" spans="2:17" ht="51">
      <c r="B157" s="48" t="s">
        <v>1</v>
      </c>
      <c r="C157" s="5" t="s">
        <v>2</v>
      </c>
      <c r="D157" s="5" t="s">
        <v>3</v>
      </c>
      <c r="E157" s="6" t="s">
        <v>4</v>
      </c>
      <c r="F157" s="29" t="s">
        <v>5</v>
      </c>
      <c r="G157" s="4" t="s">
        <v>6</v>
      </c>
      <c r="H157" s="6" t="s">
        <v>7</v>
      </c>
      <c r="I157" s="71" t="s">
        <v>188</v>
      </c>
      <c r="J157" s="29" t="s">
        <v>131</v>
      </c>
      <c r="K157" s="4" t="s">
        <v>8</v>
      </c>
      <c r="L157" s="29" t="s">
        <v>9</v>
      </c>
      <c r="M157" s="29" t="s">
        <v>127</v>
      </c>
      <c r="N157" s="107" t="s">
        <v>185</v>
      </c>
      <c r="O157" s="7" t="s">
        <v>10</v>
      </c>
      <c r="P157" s="110" t="s">
        <v>189</v>
      </c>
      <c r="Q157" s="49" t="s">
        <v>11</v>
      </c>
    </row>
    <row r="158" spans="1:17" ht="15.75" customHeight="1">
      <c r="A158" s="90">
        <v>1</v>
      </c>
      <c r="B158" s="82">
        <v>1</v>
      </c>
      <c r="C158" s="8" t="s">
        <v>57</v>
      </c>
      <c r="D158" s="8" t="s">
        <v>49</v>
      </c>
      <c r="E158" s="8" t="s">
        <v>16</v>
      </c>
      <c r="F158" s="30">
        <v>10</v>
      </c>
      <c r="G158" s="9" t="s">
        <v>28</v>
      </c>
      <c r="H158" s="8" t="s">
        <v>14</v>
      </c>
      <c r="I158" s="27">
        <v>651660847</v>
      </c>
      <c r="J158" s="30">
        <v>250</v>
      </c>
      <c r="K158" s="9" t="s">
        <v>137</v>
      </c>
      <c r="L158" s="30">
        <v>154</v>
      </c>
      <c r="M158" s="100">
        <v>121</v>
      </c>
      <c r="N158" s="35" t="s">
        <v>186</v>
      </c>
      <c r="O158" s="35" t="s">
        <v>117</v>
      </c>
      <c r="P158" s="117">
        <v>276.37</v>
      </c>
      <c r="Q158" s="50"/>
    </row>
    <row r="159" spans="1:17" ht="15.75" customHeight="1">
      <c r="A159" s="90">
        <v>1</v>
      </c>
      <c r="B159" s="82">
        <v>2</v>
      </c>
      <c r="C159" s="8" t="s">
        <v>57</v>
      </c>
      <c r="D159" s="8" t="s">
        <v>49</v>
      </c>
      <c r="E159" s="8" t="s">
        <v>16</v>
      </c>
      <c r="F159" s="30">
        <v>10</v>
      </c>
      <c r="G159" s="9" t="s">
        <v>28</v>
      </c>
      <c r="H159" s="8" t="s">
        <v>14</v>
      </c>
      <c r="I159" s="27">
        <v>651660794</v>
      </c>
      <c r="J159" s="30"/>
      <c r="K159" s="9" t="s">
        <v>134</v>
      </c>
      <c r="L159" s="30"/>
      <c r="M159" s="30"/>
      <c r="N159" s="35" t="s">
        <v>187</v>
      </c>
      <c r="O159" s="35" t="s">
        <v>117</v>
      </c>
      <c r="P159" s="117">
        <v>16.42</v>
      </c>
      <c r="Q159" s="50"/>
    </row>
    <row r="160" spans="2:19" ht="15.75" customHeight="1">
      <c r="B160" s="83"/>
      <c r="C160" s="2"/>
      <c r="D160" s="2"/>
      <c r="E160" s="2"/>
      <c r="F160" s="28"/>
      <c r="G160" s="3"/>
      <c r="H160" s="2"/>
      <c r="I160" s="70"/>
      <c r="J160" s="28"/>
      <c r="K160" s="3"/>
      <c r="L160" s="78">
        <f>SUM(L158:L159)</f>
        <v>154</v>
      </c>
      <c r="M160" s="78">
        <f>SUM(M158:M159)</f>
        <v>121</v>
      </c>
      <c r="N160" s="36" t="s">
        <v>12</v>
      </c>
      <c r="O160" s="36" t="s">
        <v>12</v>
      </c>
      <c r="P160" s="112">
        <f>SUM(P158:P159)</f>
        <v>292.79</v>
      </c>
      <c r="Q160" s="47"/>
      <c r="R160" s="1">
        <f>12*(121+5.4)</f>
        <v>1516.8000000000002</v>
      </c>
      <c r="S160" s="1">
        <f>P160*$S$5</f>
        <v>38794.675</v>
      </c>
    </row>
    <row r="161" spans="2:17" ht="20.25">
      <c r="B161" s="124" t="s">
        <v>164</v>
      </c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6"/>
    </row>
    <row r="162" spans="2:17" ht="15.75">
      <c r="B162" s="127" t="s">
        <v>143</v>
      </c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9"/>
    </row>
    <row r="163" spans="2:17" ht="15.75">
      <c r="B163" s="127" t="s">
        <v>184</v>
      </c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9"/>
    </row>
    <row r="164" spans="2:17" ht="51">
      <c r="B164" s="48" t="s">
        <v>1</v>
      </c>
      <c r="C164" s="5" t="s">
        <v>2</v>
      </c>
      <c r="D164" s="5" t="s">
        <v>3</v>
      </c>
      <c r="E164" s="6" t="s">
        <v>4</v>
      </c>
      <c r="F164" s="29" t="s">
        <v>5</v>
      </c>
      <c r="G164" s="4" t="s">
        <v>6</v>
      </c>
      <c r="H164" s="6" t="s">
        <v>7</v>
      </c>
      <c r="I164" s="71" t="s">
        <v>188</v>
      </c>
      <c r="J164" s="29" t="s">
        <v>131</v>
      </c>
      <c r="K164" s="4" t="s">
        <v>8</v>
      </c>
      <c r="L164" s="29" t="s">
        <v>9</v>
      </c>
      <c r="M164" s="29" t="s">
        <v>127</v>
      </c>
      <c r="N164" s="107" t="s">
        <v>185</v>
      </c>
      <c r="O164" s="7" t="s">
        <v>10</v>
      </c>
      <c r="P164" s="110" t="s">
        <v>189</v>
      </c>
      <c r="Q164" s="49" t="s">
        <v>11</v>
      </c>
    </row>
    <row r="165" spans="1:17" ht="15.75" customHeight="1">
      <c r="A165" s="90">
        <v>1</v>
      </c>
      <c r="B165" s="82">
        <v>1</v>
      </c>
      <c r="C165" s="8" t="s">
        <v>58</v>
      </c>
      <c r="D165" s="8" t="s">
        <v>49</v>
      </c>
      <c r="E165" s="8" t="s">
        <v>59</v>
      </c>
      <c r="F165" s="30">
        <v>11</v>
      </c>
      <c r="G165" s="9" t="s">
        <v>60</v>
      </c>
      <c r="H165" s="8" t="s">
        <v>14</v>
      </c>
      <c r="I165" s="27">
        <v>2044941001</v>
      </c>
      <c r="J165" s="30">
        <v>700</v>
      </c>
      <c r="K165" s="9" t="s">
        <v>137</v>
      </c>
      <c r="L165" s="30">
        <v>658</v>
      </c>
      <c r="M165" s="100">
        <v>516</v>
      </c>
      <c r="N165" s="35" t="s">
        <v>186</v>
      </c>
      <c r="O165" s="35" t="s">
        <v>117</v>
      </c>
      <c r="P165" s="117">
        <v>978.68</v>
      </c>
      <c r="Q165" s="50"/>
    </row>
    <row r="166" spans="1:17" ht="15.75" customHeight="1">
      <c r="A166" s="90">
        <v>1</v>
      </c>
      <c r="B166" s="82">
        <v>2</v>
      </c>
      <c r="C166" s="8" t="s">
        <v>58</v>
      </c>
      <c r="D166" s="8" t="s">
        <v>49</v>
      </c>
      <c r="E166" s="8" t="s">
        <v>59</v>
      </c>
      <c r="F166" s="30">
        <v>11</v>
      </c>
      <c r="G166" s="9" t="s">
        <v>60</v>
      </c>
      <c r="H166" s="8" t="s">
        <v>14</v>
      </c>
      <c r="I166" s="27">
        <v>2044941521</v>
      </c>
      <c r="J166" s="30"/>
      <c r="K166" s="9" t="s">
        <v>129</v>
      </c>
      <c r="L166" s="30"/>
      <c r="M166" s="30"/>
      <c r="N166" s="35" t="s">
        <v>187</v>
      </c>
      <c r="O166" s="35" t="s">
        <v>117</v>
      </c>
      <c r="P166" s="117">
        <v>240.87</v>
      </c>
      <c r="Q166" s="50"/>
    </row>
    <row r="167" spans="2:19" ht="15.75" customHeight="1">
      <c r="B167" s="83"/>
      <c r="C167" s="2"/>
      <c r="D167" s="2"/>
      <c r="E167" s="2"/>
      <c r="F167" s="28"/>
      <c r="G167" s="3"/>
      <c r="H167" s="2"/>
      <c r="I167" s="70"/>
      <c r="J167" s="28"/>
      <c r="K167" s="3"/>
      <c r="L167" s="78">
        <f>SUM(L165:L166)</f>
        <v>658</v>
      </c>
      <c r="M167" s="78">
        <f>SUM(M165:M166)</f>
        <v>516</v>
      </c>
      <c r="N167" s="36" t="s">
        <v>12</v>
      </c>
      <c r="O167" s="36" t="s">
        <v>12</v>
      </c>
      <c r="P167" s="112">
        <f>SUM(P165:P166)</f>
        <v>1219.55</v>
      </c>
      <c r="Q167" s="47"/>
      <c r="R167" s="1">
        <f>12*(121+6.28)</f>
        <v>1527.3600000000001</v>
      </c>
      <c r="S167" s="1">
        <f>P167*$S$5</f>
        <v>161590.375</v>
      </c>
    </row>
    <row r="168" spans="2:17" ht="15.75" customHeight="1">
      <c r="B168" s="124" t="s">
        <v>165</v>
      </c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6"/>
    </row>
    <row r="169" spans="2:17" ht="15.75" customHeight="1">
      <c r="B169" s="127" t="s">
        <v>143</v>
      </c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9"/>
    </row>
    <row r="170" spans="1:19" s="14" customFormat="1" ht="15.75">
      <c r="A170" s="90"/>
      <c r="B170" s="127" t="s">
        <v>181</v>
      </c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9"/>
      <c r="S170" s="1"/>
    </row>
    <row r="171" spans="1:19" s="14" customFormat="1" ht="51">
      <c r="A171" s="90"/>
      <c r="B171" s="48" t="s">
        <v>1</v>
      </c>
      <c r="C171" s="5" t="s">
        <v>2</v>
      </c>
      <c r="D171" s="5" t="s">
        <v>3</v>
      </c>
      <c r="E171" s="6" t="s">
        <v>4</v>
      </c>
      <c r="F171" s="29" t="s">
        <v>5</v>
      </c>
      <c r="G171" s="4" t="s">
        <v>6</v>
      </c>
      <c r="H171" s="6" t="s">
        <v>7</v>
      </c>
      <c r="I171" s="71" t="s">
        <v>188</v>
      </c>
      <c r="J171" s="29" t="s">
        <v>131</v>
      </c>
      <c r="K171" s="4" t="s">
        <v>8</v>
      </c>
      <c r="L171" s="29" t="s">
        <v>9</v>
      </c>
      <c r="M171" s="29" t="s">
        <v>127</v>
      </c>
      <c r="N171" s="107" t="s">
        <v>185</v>
      </c>
      <c r="O171" s="7" t="s">
        <v>10</v>
      </c>
      <c r="P171" s="110" t="s">
        <v>189</v>
      </c>
      <c r="Q171" s="49" t="s">
        <v>11</v>
      </c>
      <c r="S171" s="1"/>
    </row>
    <row r="172" spans="1:19" s="14" customFormat="1" ht="14.25">
      <c r="A172" s="90">
        <v>1</v>
      </c>
      <c r="B172" s="82">
        <v>1</v>
      </c>
      <c r="C172" s="8" t="s">
        <v>61</v>
      </c>
      <c r="D172" s="8" t="s">
        <v>49</v>
      </c>
      <c r="E172" s="8" t="s">
        <v>80</v>
      </c>
      <c r="F172" s="30">
        <v>50</v>
      </c>
      <c r="G172" s="9" t="s">
        <v>28</v>
      </c>
      <c r="H172" s="8" t="s">
        <v>14</v>
      </c>
      <c r="I172" s="27">
        <v>8542790456</v>
      </c>
      <c r="J172" s="30"/>
      <c r="K172" s="9" t="s">
        <v>134</v>
      </c>
      <c r="L172" s="30"/>
      <c r="M172" s="30"/>
      <c r="N172" s="35" t="s">
        <v>187</v>
      </c>
      <c r="O172" s="35" t="s">
        <v>117</v>
      </c>
      <c r="P172" s="117">
        <v>44.71</v>
      </c>
      <c r="Q172" s="50"/>
      <c r="S172" s="1"/>
    </row>
    <row r="173" spans="1:19" s="14" customFormat="1" ht="14.25">
      <c r="A173" s="90">
        <v>1</v>
      </c>
      <c r="B173" s="82">
        <v>2</v>
      </c>
      <c r="C173" s="8" t="s">
        <v>61</v>
      </c>
      <c r="D173" s="8" t="s">
        <v>49</v>
      </c>
      <c r="E173" s="8" t="s">
        <v>80</v>
      </c>
      <c r="F173" s="30">
        <v>50</v>
      </c>
      <c r="G173" s="9" t="s">
        <v>28</v>
      </c>
      <c r="H173" s="8" t="s">
        <v>14</v>
      </c>
      <c r="I173" s="27">
        <v>8542790966</v>
      </c>
      <c r="J173" s="30">
        <v>250</v>
      </c>
      <c r="K173" s="9" t="s">
        <v>137</v>
      </c>
      <c r="L173" s="30">
        <v>274</v>
      </c>
      <c r="M173" s="100">
        <v>219</v>
      </c>
      <c r="N173" s="35" t="s">
        <v>186</v>
      </c>
      <c r="O173" s="35" t="s">
        <v>117</v>
      </c>
      <c r="P173" s="117">
        <v>561.68</v>
      </c>
      <c r="Q173" s="50"/>
      <c r="S173" s="1"/>
    </row>
    <row r="174" spans="1:19" s="14" customFormat="1" ht="14.25">
      <c r="A174" s="89"/>
      <c r="B174" s="83"/>
      <c r="C174" s="2"/>
      <c r="D174" s="2"/>
      <c r="E174" s="2"/>
      <c r="F174" s="28"/>
      <c r="G174" s="3"/>
      <c r="H174" s="2"/>
      <c r="I174" s="70"/>
      <c r="J174" s="28"/>
      <c r="K174" s="3"/>
      <c r="L174" s="78">
        <f>SUM(L172:L173)</f>
        <v>274</v>
      </c>
      <c r="M174" s="78">
        <f>SUM(M172:M173)</f>
        <v>219</v>
      </c>
      <c r="N174" s="36" t="s">
        <v>12</v>
      </c>
      <c r="O174" s="36" t="s">
        <v>12</v>
      </c>
      <c r="P174" s="112">
        <f>SUM(P172:P173)</f>
        <v>606.39</v>
      </c>
      <c r="Q174" s="47"/>
      <c r="R174" s="1">
        <f>12*(121+5.4)</f>
        <v>1516.8000000000002</v>
      </c>
      <c r="S174" s="1">
        <f>P174*$S$5</f>
        <v>80346.675</v>
      </c>
    </row>
    <row r="175" spans="1:19" s="14" customFormat="1" ht="15" thickBot="1">
      <c r="A175" s="98">
        <f>SUM(A5:A174)</f>
        <v>55</v>
      </c>
      <c r="B175" s="88"/>
      <c r="C175" s="63"/>
      <c r="D175" s="63"/>
      <c r="E175" s="63"/>
      <c r="F175" s="69"/>
      <c r="G175" s="64"/>
      <c r="H175" s="63"/>
      <c r="I175" s="66"/>
      <c r="J175" s="79"/>
      <c r="K175" s="65" t="s">
        <v>86</v>
      </c>
      <c r="L175" s="99">
        <f>L174+L167+L160+L153+L146+L139+L131+L124+L117+L111+L105+L99+L93+L85+L78+L71+L65+L59+L53+L46+L32+L21+L10</f>
        <v>4426</v>
      </c>
      <c r="M175" s="99">
        <f>M174+M167+M160+M153+M146+M139+M131+M124+M117+M111+M105+M99+M93+M85+M78+M71+M65+M59+M53+M46+M32+M21+M10</f>
        <v>2898</v>
      </c>
      <c r="N175" s="65"/>
      <c r="O175" s="65" t="s">
        <v>86</v>
      </c>
      <c r="P175" s="121">
        <f>P174+P167+P160+P153+P146+P139+P131+P124+P117+P111+P105+P99+P93+P85+P78+P71+P65+P59+P53+P46+P32+P21+P10</f>
        <v>8919.775</v>
      </c>
      <c r="Q175" s="67"/>
      <c r="R175" s="108" t="s">
        <v>191</v>
      </c>
      <c r="S175" s="108" t="s">
        <v>192</v>
      </c>
    </row>
    <row r="176" spans="1:19" s="14" customFormat="1" ht="14.25">
      <c r="A176" s="89"/>
      <c r="B176" s="89"/>
      <c r="C176" s="15"/>
      <c r="D176" s="15"/>
      <c r="E176" s="15"/>
      <c r="F176" s="33"/>
      <c r="H176" s="15"/>
      <c r="I176" s="75"/>
      <c r="J176" s="80"/>
      <c r="L176" s="33"/>
      <c r="M176" s="80"/>
      <c r="P176" s="122"/>
      <c r="R176" s="1"/>
      <c r="S176" s="1"/>
    </row>
    <row r="177" spans="1:16" s="14" customFormat="1" ht="14.25">
      <c r="A177" s="89"/>
      <c r="B177" s="89"/>
      <c r="C177" s="15"/>
      <c r="D177" s="15"/>
      <c r="E177" s="15"/>
      <c r="F177" s="33"/>
      <c r="H177" s="15"/>
      <c r="I177" s="75"/>
      <c r="J177" s="80"/>
      <c r="L177" s="33"/>
      <c r="M177" s="80"/>
      <c r="P177" s="122"/>
    </row>
    <row r="178" spans="1:22" s="14" customFormat="1" ht="14.25">
      <c r="A178" s="89"/>
      <c r="B178" s="89"/>
      <c r="C178" s="15"/>
      <c r="D178" s="15"/>
      <c r="E178" s="15"/>
      <c r="F178" s="33"/>
      <c r="H178" s="15"/>
      <c r="I178" s="75"/>
      <c r="J178" s="80"/>
      <c r="L178" s="33"/>
      <c r="M178" s="80"/>
      <c r="P178" s="122"/>
      <c r="Q178" s="14" t="s">
        <v>193</v>
      </c>
      <c r="R178" s="1">
        <f>SUM(R50:R177)</f>
        <v>20901.839999999997</v>
      </c>
      <c r="S178" s="1">
        <f>SUM(S50:S177)</f>
        <v>979959.4</v>
      </c>
      <c r="T178" s="1">
        <f aca="true" t="shared" si="0" ref="T178:T183">R178+S178</f>
        <v>1000861.24</v>
      </c>
      <c r="U178" s="1">
        <f aca="true" t="shared" si="1" ref="U178:U183">T178*1.23</f>
        <v>1231059.3252</v>
      </c>
      <c r="V178" s="1">
        <v>1240000</v>
      </c>
    </row>
    <row r="179" spans="1:22" s="14" customFormat="1" ht="14.25">
      <c r="A179" s="89"/>
      <c r="B179" s="89"/>
      <c r="C179" s="15"/>
      <c r="D179" s="15"/>
      <c r="E179" s="15"/>
      <c r="F179" s="33"/>
      <c r="H179" s="15"/>
      <c r="I179" s="75"/>
      <c r="J179" s="80"/>
      <c r="L179" s="33"/>
      <c r="M179" s="80"/>
      <c r="P179" s="122"/>
      <c r="Q179" s="1" t="s">
        <v>194</v>
      </c>
      <c r="R179" s="1">
        <v>1452</v>
      </c>
      <c r="S179" s="1">
        <v>45544.225000000006</v>
      </c>
      <c r="T179" s="1">
        <f t="shared" si="0"/>
        <v>46996.225000000006</v>
      </c>
      <c r="U179" s="1">
        <f t="shared" si="1"/>
        <v>57805.356750000006</v>
      </c>
      <c r="V179" s="1">
        <v>58000</v>
      </c>
    </row>
    <row r="180" spans="1:22" s="14" customFormat="1" ht="14.25">
      <c r="A180" s="89"/>
      <c r="B180" s="89"/>
      <c r="C180" s="15"/>
      <c r="D180" s="15"/>
      <c r="E180" s="15"/>
      <c r="F180" s="33"/>
      <c r="H180" s="15"/>
      <c r="I180" s="75"/>
      <c r="J180" s="80"/>
      <c r="L180" s="33"/>
      <c r="M180" s="80"/>
      <c r="P180" s="122"/>
      <c r="Q180" s="1" t="s">
        <v>195</v>
      </c>
      <c r="R180" s="1">
        <v>531.24</v>
      </c>
      <c r="S180" s="1">
        <v>42449.68750000001</v>
      </c>
      <c r="T180" s="1">
        <f t="shared" si="0"/>
        <v>42980.927500000005</v>
      </c>
      <c r="U180" s="1">
        <f t="shared" si="1"/>
        <v>52866.540825000004</v>
      </c>
      <c r="V180" s="1">
        <v>53000</v>
      </c>
    </row>
    <row r="181" spans="2:22" ht="14.25">
      <c r="B181" s="89"/>
      <c r="C181" s="15"/>
      <c r="D181" s="15"/>
      <c r="E181" s="15"/>
      <c r="F181" s="33"/>
      <c r="G181" s="14"/>
      <c r="H181" s="15"/>
      <c r="I181" s="75"/>
      <c r="J181" s="80"/>
      <c r="K181" s="14"/>
      <c r="L181" s="33"/>
      <c r="M181" s="80"/>
      <c r="N181" s="14"/>
      <c r="O181" s="14"/>
      <c r="P181" s="122"/>
      <c r="Q181" s="1" t="s">
        <v>196</v>
      </c>
      <c r="R181" s="1">
        <v>226.07999999999998</v>
      </c>
      <c r="S181" s="1">
        <v>7788.35</v>
      </c>
      <c r="T181" s="1">
        <f t="shared" si="0"/>
        <v>8014.43</v>
      </c>
      <c r="U181" s="1">
        <f t="shared" si="1"/>
        <v>9857.7489</v>
      </c>
      <c r="V181" s="1">
        <v>10000</v>
      </c>
    </row>
    <row r="182" spans="2:22" ht="14.25">
      <c r="B182" s="89"/>
      <c r="C182" s="15"/>
      <c r="D182" s="15"/>
      <c r="E182" s="15"/>
      <c r="F182" s="33"/>
      <c r="G182" s="14"/>
      <c r="H182" s="15"/>
      <c r="I182" s="75"/>
      <c r="J182" s="80"/>
      <c r="K182" s="14"/>
      <c r="L182" s="33"/>
      <c r="M182" s="80"/>
      <c r="N182" s="14"/>
      <c r="O182" s="14"/>
      <c r="P182" s="122"/>
      <c r="Q182" s="1" t="s">
        <v>197</v>
      </c>
      <c r="R182" s="1">
        <v>2106.36</v>
      </c>
      <c r="S182" s="1">
        <v>98046.02500000001</v>
      </c>
      <c r="T182" s="1">
        <f t="shared" si="0"/>
        <v>100152.38500000001</v>
      </c>
      <c r="U182" s="1">
        <f t="shared" si="1"/>
        <v>123187.43355000002</v>
      </c>
      <c r="V182" s="1">
        <v>124000</v>
      </c>
    </row>
    <row r="183" spans="2:22" ht="14.25">
      <c r="B183" s="89"/>
      <c r="C183" s="15"/>
      <c r="D183" s="15"/>
      <c r="E183" s="15"/>
      <c r="F183" s="33"/>
      <c r="G183" s="14"/>
      <c r="H183" s="15"/>
      <c r="I183" s="75"/>
      <c r="J183" s="80"/>
      <c r="K183" s="14"/>
      <c r="L183" s="33"/>
      <c r="M183" s="80"/>
      <c r="N183" s="14"/>
      <c r="O183" s="14"/>
      <c r="P183" s="122"/>
      <c r="Q183" s="1" t="s">
        <v>198</v>
      </c>
      <c r="R183" s="1">
        <f>SUM(R178:R182)</f>
        <v>25217.52</v>
      </c>
      <c r="S183" s="1">
        <f>SUM(S178:S182)</f>
        <v>1173787.6875</v>
      </c>
      <c r="T183" s="1">
        <f t="shared" si="0"/>
        <v>1199005.2075</v>
      </c>
      <c r="U183" s="1">
        <f t="shared" si="1"/>
        <v>1474776.405225</v>
      </c>
      <c r="V183" s="1">
        <f>SUM(V178:V182)</f>
        <v>1485000</v>
      </c>
    </row>
    <row r="184" spans="2:17" ht="14.25">
      <c r="B184" s="89"/>
      <c r="C184" s="15"/>
      <c r="D184" s="15"/>
      <c r="E184" s="15"/>
      <c r="F184" s="33"/>
      <c r="G184" s="14"/>
      <c r="H184" s="15"/>
      <c r="I184" s="75"/>
      <c r="J184" s="80"/>
      <c r="K184" s="14"/>
      <c r="L184" s="33"/>
      <c r="M184" s="80"/>
      <c r="N184" s="14"/>
      <c r="O184" s="14"/>
      <c r="P184" s="122"/>
      <c r="Q184" s="14"/>
    </row>
    <row r="185" spans="2:17" ht="14.25">
      <c r="B185" s="89"/>
      <c r="C185" s="15"/>
      <c r="D185" s="15"/>
      <c r="E185" s="15"/>
      <c r="F185" s="33"/>
      <c r="G185" s="14"/>
      <c r="H185" s="15"/>
      <c r="I185" s="75"/>
      <c r="J185" s="80"/>
      <c r="K185" s="14"/>
      <c r="L185" s="33"/>
      <c r="M185" s="80"/>
      <c r="N185" s="14"/>
      <c r="O185" s="14"/>
      <c r="P185" s="122"/>
      <c r="Q185" s="14"/>
    </row>
  </sheetData>
  <sheetProtection/>
  <mergeCells count="71">
    <mergeCell ref="B155:Q155"/>
    <mergeCell ref="B162:Q162"/>
    <mergeCell ref="B169:Q169"/>
    <mergeCell ref="B113:Q113"/>
    <mergeCell ref="B119:Q119"/>
    <mergeCell ref="B126:Q126"/>
    <mergeCell ref="B133:Q133"/>
    <mergeCell ref="B141:Q141"/>
    <mergeCell ref="B118:Q118"/>
    <mergeCell ref="B142:Q142"/>
    <mergeCell ref="B73:Q73"/>
    <mergeCell ref="B80:Q80"/>
    <mergeCell ref="B87:Q87"/>
    <mergeCell ref="B95:Q95"/>
    <mergeCell ref="B101:Q101"/>
    <mergeCell ref="B107:Q107"/>
    <mergeCell ref="B96:Q96"/>
    <mergeCell ref="B74:Q74"/>
    <mergeCell ref="B86:Q86"/>
    <mergeCell ref="B88:Q88"/>
    <mergeCell ref="B125:Q125"/>
    <mergeCell ref="B120:Q120"/>
    <mergeCell ref="B100:Q100"/>
    <mergeCell ref="B102:Q102"/>
    <mergeCell ref="B106:Q106"/>
    <mergeCell ref="B112:Q112"/>
    <mergeCell ref="B114:Q114"/>
    <mergeCell ref="B108:Q108"/>
    <mergeCell ref="B72:Q72"/>
    <mergeCell ref="B49:Q49"/>
    <mergeCell ref="B47:Q47"/>
    <mergeCell ref="B6:Q6"/>
    <mergeCell ref="B12:Q12"/>
    <mergeCell ref="B23:Q23"/>
    <mergeCell ref="B54:Q54"/>
    <mergeCell ref="B61:Q61"/>
    <mergeCell ref="B67:Q67"/>
    <mergeCell ref="B60:Q60"/>
    <mergeCell ref="B94:Q94"/>
    <mergeCell ref="B79:Q79"/>
    <mergeCell ref="B81:Q81"/>
    <mergeCell ref="B5:Q5"/>
    <mergeCell ref="B7:Q7"/>
    <mergeCell ref="B2:Q3"/>
    <mergeCell ref="B4:Q4"/>
    <mergeCell ref="B48:Q48"/>
    <mergeCell ref="B68:Q68"/>
    <mergeCell ref="B56:Q56"/>
    <mergeCell ref="B62:Q62"/>
    <mergeCell ref="B66:Q66"/>
    <mergeCell ref="B55:Q55"/>
    <mergeCell ref="B168:Q168"/>
    <mergeCell ref="B170:Q170"/>
    <mergeCell ref="B134:Q134"/>
    <mergeCell ref="B154:Q154"/>
    <mergeCell ref="B156:Q156"/>
    <mergeCell ref="B161:Q161"/>
    <mergeCell ref="B163:Q163"/>
    <mergeCell ref="B147:Q147"/>
    <mergeCell ref="B149:Q149"/>
    <mergeCell ref="B140:Q140"/>
    <mergeCell ref="B127:Q127"/>
    <mergeCell ref="B132:Q132"/>
    <mergeCell ref="B148:Q148"/>
    <mergeCell ref="B33:Q33"/>
    <mergeCell ref="B35:Q35"/>
    <mergeCell ref="B11:Q11"/>
    <mergeCell ref="B13:Q13"/>
    <mergeCell ref="B22:Q22"/>
    <mergeCell ref="B24:Q24"/>
    <mergeCell ref="B34:Q34"/>
  </mergeCells>
  <printOptions horizontalCentered="1"/>
  <pageMargins left="0.31496062992125984" right="0.1968503937007874" top="0.7480314960629921" bottom="0.5905511811023623" header="0.2755905511811024" footer="0.4330708661417323"/>
  <pageSetup fitToHeight="0" fitToWidth="1" horizontalDpi="600" verticalDpi="600" orientation="landscape" paperSize="9" scale="72" r:id="rId1"/>
  <headerFooter alignWithMargins="0">
    <oddFooter>&amp;CStrona &amp;P z &amp;N</oddFooter>
  </headerFooter>
  <rowBreaks count="6" manualBreakCount="6">
    <brk id="32" max="255" man="1"/>
    <brk id="59" max="255" man="1"/>
    <brk id="85" max="255" man="1"/>
    <brk id="111" max="255" man="1"/>
    <brk id="139" max="255" man="1"/>
    <brk id="1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5.28125" style="25" customWidth="1"/>
    <col min="2" max="2" width="6.7109375" style="25" customWidth="1"/>
    <col min="3" max="3" width="57.140625" style="26" customWidth="1"/>
    <col min="4" max="16384" width="9.140625" style="19" customWidth="1"/>
  </cols>
  <sheetData>
    <row r="1" spans="1:3" ht="12.75">
      <c r="A1" s="17"/>
      <c r="B1" s="17"/>
      <c r="C1" s="18"/>
    </row>
    <row r="2" spans="1:3" s="20" customFormat="1" ht="15" customHeight="1">
      <c r="A2" s="145" t="s">
        <v>113</v>
      </c>
      <c r="B2" s="145" t="s">
        <v>114</v>
      </c>
      <c r="C2" s="143" t="s">
        <v>95</v>
      </c>
    </row>
    <row r="3" spans="1:3" ht="15" customHeight="1">
      <c r="A3" s="146"/>
      <c r="B3" s="146"/>
      <c r="C3" s="144"/>
    </row>
    <row r="4" spans="1:3" ht="15" customHeight="1">
      <c r="A4" s="21">
        <v>1</v>
      </c>
      <c r="B4" s="21"/>
      <c r="C4" s="22" t="s">
        <v>15</v>
      </c>
    </row>
    <row r="5" spans="1:3" ht="15" customHeight="1">
      <c r="A5" s="21">
        <f>A4+1</f>
        <v>2</v>
      </c>
      <c r="B5" s="21"/>
      <c r="C5" s="23" t="s">
        <v>96</v>
      </c>
    </row>
    <row r="6" spans="1:3" ht="15" customHeight="1">
      <c r="A6" s="21">
        <f aca="true" t="shared" si="0" ref="A6:A31">A5+1</f>
        <v>3</v>
      </c>
      <c r="B6" s="21"/>
      <c r="C6" s="23" t="s">
        <v>36</v>
      </c>
    </row>
    <row r="7" spans="1:3" ht="15" customHeight="1">
      <c r="A7" s="21">
        <f t="shared" si="0"/>
        <v>4</v>
      </c>
      <c r="B7" s="21"/>
      <c r="C7" s="23" t="s">
        <v>97</v>
      </c>
    </row>
    <row r="8" spans="1:3" ht="15" customHeight="1">
      <c r="A8" s="21">
        <f t="shared" si="0"/>
        <v>5</v>
      </c>
      <c r="B8" s="21"/>
      <c r="C8" s="23" t="s">
        <v>98</v>
      </c>
    </row>
    <row r="9" spans="1:3" s="24" customFormat="1" ht="15" customHeight="1">
      <c r="A9" s="21">
        <f t="shared" si="0"/>
        <v>6</v>
      </c>
      <c r="B9" s="21"/>
      <c r="C9" s="23" t="s">
        <v>25</v>
      </c>
    </row>
    <row r="10" spans="1:3" ht="15" customHeight="1">
      <c r="A10" s="21">
        <f t="shared" si="0"/>
        <v>7</v>
      </c>
      <c r="B10" s="21"/>
      <c r="C10" s="23" t="s">
        <v>38</v>
      </c>
    </row>
    <row r="11" spans="1:3" ht="15" customHeight="1">
      <c r="A11" s="21">
        <f t="shared" si="0"/>
        <v>8</v>
      </c>
      <c r="B11" s="21"/>
      <c r="C11" s="23" t="s">
        <v>99</v>
      </c>
    </row>
    <row r="12" spans="1:3" ht="15" customHeight="1">
      <c r="A12" s="21">
        <f t="shared" si="0"/>
        <v>9</v>
      </c>
      <c r="B12" s="21"/>
      <c r="C12" s="23" t="s">
        <v>100</v>
      </c>
    </row>
    <row r="13" spans="1:3" ht="15" customHeight="1">
      <c r="A13" s="21">
        <f t="shared" si="0"/>
        <v>10</v>
      </c>
      <c r="B13" s="21"/>
      <c r="C13" s="23" t="s">
        <v>101</v>
      </c>
    </row>
    <row r="14" spans="1:3" ht="15" customHeight="1">
      <c r="A14" s="21">
        <f t="shared" si="0"/>
        <v>11</v>
      </c>
      <c r="B14" s="21"/>
      <c r="C14" s="23" t="s">
        <v>102</v>
      </c>
    </row>
    <row r="15" spans="1:3" ht="15" customHeight="1">
      <c r="A15" s="21">
        <f t="shared" si="0"/>
        <v>12</v>
      </c>
      <c r="B15" s="21"/>
      <c r="C15" s="23" t="s">
        <v>44</v>
      </c>
    </row>
    <row r="16" spans="1:3" ht="15" customHeight="1">
      <c r="A16" s="21">
        <f t="shared" si="0"/>
        <v>13</v>
      </c>
      <c r="B16" s="21"/>
      <c r="C16" s="23" t="s">
        <v>103</v>
      </c>
    </row>
    <row r="17" spans="1:3" ht="15" customHeight="1">
      <c r="A17" s="21">
        <f t="shared" si="0"/>
        <v>14</v>
      </c>
      <c r="B17" s="21"/>
      <c r="C17" s="23" t="s">
        <v>104</v>
      </c>
    </row>
    <row r="18" spans="1:3" ht="15" customHeight="1">
      <c r="A18" s="21">
        <f t="shared" si="0"/>
        <v>15</v>
      </c>
      <c r="B18" s="21"/>
      <c r="C18" s="23" t="s">
        <v>105</v>
      </c>
    </row>
    <row r="19" spans="1:3" ht="15" customHeight="1">
      <c r="A19" s="21">
        <f t="shared" si="0"/>
        <v>16</v>
      </c>
      <c r="B19" s="21"/>
      <c r="C19" s="23" t="s">
        <v>106</v>
      </c>
    </row>
    <row r="20" spans="1:3" ht="15" customHeight="1">
      <c r="A20" s="21">
        <f t="shared" si="0"/>
        <v>17</v>
      </c>
      <c r="B20" s="21"/>
      <c r="C20" s="23" t="s">
        <v>107</v>
      </c>
    </row>
    <row r="21" spans="1:3" ht="15" customHeight="1">
      <c r="A21" s="21">
        <f t="shared" si="0"/>
        <v>18</v>
      </c>
      <c r="B21" s="21" t="s">
        <v>112</v>
      </c>
      <c r="C21" s="23" t="s">
        <v>108</v>
      </c>
    </row>
    <row r="22" spans="1:3" ht="15" customHeight="1">
      <c r="A22" s="21">
        <f t="shared" si="0"/>
        <v>19</v>
      </c>
      <c r="B22" s="21"/>
      <c r="C22" s="23" t="s">
        <v>109</v>
      </c>
    </row>
    <row r="23" spans="1:3" ht="15" customHeight="1">
      <c r="A23" s="21">
        <f t="shared" si="0"/>
        <v>20</v>
      </c>
      <c r="B23" s="21"/>
      <c r="C23" s="23" t="s">
        <v>110</v>
      </c>
    </row>
    <row r="24" spans="1:3" ht="15" customHeight="1">
      <c r="A24" s="21">
        <f t="shared" si="0"/>
        <v>21</v>
      </c>
      <c r="B24" s="21"/>
      <c r="C24" s="23" t="s">
        <v>111</v>
      </c>
    </row>
    <row r="25" spans="1:3" ht="15" customHeight="1">
      <c r="A25" s="21">
        <f t="shared" si="0"/>
        <v>22</v>
      </c>
      <c r="B25" s="21"/>
      <c r="C25" s="23" t="s">
        <v>52</v>
      </c>
    </row>
    <row r="26" spans="1:3" ht="15" customHeight="1">
      <c r="A26" s="21">
        <f t="shared" si="0"/>
        <v>23</v>
      </c>
      <c r="B26" s="21"/>
      <c r="C26" s="23" t="s">
        <v>54</v>
      </c>
    </row>
    <row r="27" spans="1:3" ht="15" customHeight="1">
      <c r="A27" s="21">
        <f t="shared" si="0"/>
        <v>24</v>
      </c>
      <c r="B27" s="21"/>
      <c r="C27" s="23" t="s">
        <v>57</v>
      </c>
    </row>
    <row r="28" spans="1:3" ht="15" customHeight="1">
      <c r="A28" s="21">
        <f t="shared" si="0"/>
        <v>25</v>
      </c>
      <c r="B28" s="21"/>
      <c r="C28" s="23" t="s">
        <v>58</v>
      </c>
    </row>
    <row r="29" spans="1:3" ht="15" customHeight="1">
      <c r="A29" s="21">
        <f t="shared" si="0"/>
        <v>26</v>
      </c>
      <c r="B29" s="21"/>
      <c r="C29" s="23" t="s">
        <v>61</v>
      </c>
    </row>
    <row r="30" spans="1:3" ht="15" customHeight="1">
      <c r="A30" s="21">
        <f t="shared" si="0"/>
        <v>27</v>
      </c>
      <c r="B30" s="21"/>
      <c r="C30" s="23" t="s">
        <v>116</v>
      </c>
    </row>
    <row r="31" spans="1:3" ht="15" customHeight="1">
      <c r="A31" s="21">
        <f t="shared" si="0"/>
        <v>28</v>
      </c>
      <c r="B31" s="21"/>
      <c r="C31" s="23" t="s">
        <v>26</v>
      </c>
    </row>
  </sheetData>
  <sheetProtection/>
  <mergeCells count="3">
    <mergeCell ref="C2:C3"/>
    <mergeCell ref="B2:B3"/>
    <mergeCell ref="A2:A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BEATA NOWAK</cp:lastModifiedBy>
  <cp:lastPrinted>2017-06-09T10:26:48Z</cp:lastPrinted>
  <dcterms:created xsi:type="dcterms:W3CDTF">2014-02-06T12:00:30Z</dcterms:created>
  <dcterms:modified xsi:type="dcterms:W3CDTF">2017-06-09T12:25:38Z</dcterms:modified>
  <cp:category/>
  <cp:version/>
  <cp:contentType/>
  <cp:contentStatus/>
</cp:coreProperties>
</file>