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W\Desktop\Moje dokumenty\Ogrodowa\Zbiorcze zestawienie kosztów\"/>
    </mc:Choice>
  </mc:AlternateContent>
  <bookViews>
    <workbookView xWindow="13800" yWindow="15" windowWidth="14415" windowHeight="14460"/>
  </bookViews>
  <sheets>
    <sheet name="KI" sheetId="6" r:id="rId1"/>
    <sheet name="PR" sheetId="9" r:id="rId2"/>
    <sheet name="STR_TYT_KI" sheetId="3" r:id="rId3"/>
    <sheet name="STR_TYT_PR" sheetId="7" r:id="rId4"/>
  </sheets>
  <externalReferences>
    <externalReference r:id="rId5"/>
  </externalReferences>
  <definedNames>
    <definedName name="excelblog_Dziesiatki" localSheetId="2">{"dziesięć";"dwadzieścia";"trzydzieści";"czterdzieści";"pięćdziesiąt";"sześćdziesiąt";"siedemdziesiąt";"osiemdziesiąt";"dziewięćdziesiąt"}</definedName>
    <definedName name="excelblog_Dziesiatki" localSheetId="3">{"dziesięć";"dwadzieścia";"trzydzieści";"czterdzieści";"pięćdziesiąt";"sześćdziesiąt";"siedemdziesiąt";"osiemdziesiąt";"dziewięćdziesiąt"}</definedName>
    <definedName name="excelblog_Jednosci" localSheetId="2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elblog_Jednosci" localSheetId="3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2">{"sto";"dwieście";"trzysta";"czterysta";"pięćset";"sześćset";"siedemset";"osiemset";"dziewięćset"}</definedName>
    <definedName name="excelblog_Setki" localSheetId="3">{"sto";"dwieście";"trzysta";"czterysta";"pięćset";"sześćset";"siedemset";"osiemset";"dziewięćset"}</definedName>
    <definedName name="_xlnm.Print_Area" localSheetId="0">KI!$A$2:$G$76</definedName>
    <definedName name="_xlnm.Print_Area" localSheetId="1">PR!$A$2:$G$76</definedName>
    <definedName name="_xlnm.Print_Area" localSheetId="2">STR_TYT_KI!$A$1:$I$41</definedName>
    <definedName name="_xlnm.Print_Area" localSheetId="3">STR_TYT_PR!$A$1:$I$42</definedName>
  </definedNames>
  <calcPr calcId="152511"/>
</workbook>
</file>

<file path=xl/calcChain.xml><?xml version="1.0" encoding="utf-8"?>
<calcChain xmlns="http://schemas.openxmlformats.org/spreadsheetml/2006/main">
  <c r="E31" i="9" l="1"/>
  <c r="E30" i="9"/>
  <c r="E27" i="9" s="1"/>
  <c r="E19" i="9"/>
  <c r="E16" i="9"/>
  <c r="E15" i="9"/>
  <c r="E14" i="9"/>
  <c r="E31" i="6" l="1"/>
  <c r="E30" i="6"/>
  <c r="E19" i="6"/>
  <c r="E16" i="6"/>
  <c r="E15" i="6"/>
  <c r="E14" i="6"/>
  <c r="E27" i="6" l="1"/>
  <c r="E21" i="7" l="1"/>
  <c r="E20" i="7"/>
  <c r="D18" i="7"/>
  <c r="D17" i="7"/>
  <c r="D16" i="7"/>
  <c r="D15" i="7"/>
  <c r="D14" i="7"/>
  <c r="D13" i="7"/>
  <c r="C9" i="7"/>
  <c r="C10" i="7"/>
  <c r="C11" i="7"/>
  <c r="B37" i="3"/>
  <c r="B37" i="7" s="1"/>
  <c r="F24" i="3" l="1"/>
  <c r="F25" i="3" s="1"/>
  <c r="F26" i="3" s="1"/>
  <c r="M2" i="3" s="1"/>
  <c r="P4" i="3" l="1"/>
  <c r="P5" i="3" s="1"/>
  <c r="O4" i="3"/>
  <c r="O5" i="3" s="1"/>
  <c r="R4" i="3"/>
  <c r="R5" i="3" s="1"/>
  <c r="S4" i="3"/>
  <c r="S5" i="3" s="1"/>
  <c r="Q4" i="3"/>
  <c r="Q5" i="3" s="1"/>
  <c r="N5" i="3"/>
  <c r="M7" i="3" l="1"/>
  <c r="C30" i="3" s="1"/>
  <c r="M9" i="3"/>
  <c r="M8" i="3"/>
</calcChain>
</file>

<file path=xl/sharedStrings.xml><?xml version="1.0" encoding="utf-8"?>
<sst xmlns="http://schemas.openxmlformats.org/spreadsheetml/2006/main" count="477" uniqueCount="151">
  <si>
    <t>Lp.</t>
  </si>
  <si>
    <t>Podstawa</t>
  </si>
  <si>
    <t>Opis</t>
  </si>
  <si>
    <t>Obmiar</t>
  </si>
  <si>
    <t>Cena jedn.</t>
  </si>
  <si>
    <t>Wartość</t>
  </si>
  <si>
    <t>ROBOTY PRZYGOTOWAWCZE</t>
  </si>
  <si>
    <t>km</t>
  </si>
  <si>
    <t>szt.</t>
  </si>
  <si>
    <t>m3</t>
  </si>
  <si>
    <t>m2</t>
  </si>
  <si>
    <t>m</t>
  </si>
  <si>
    <t>ROBOTY ZIEMNE</t>
  </si>
  <si>
    <t>ELEMENTY ULIC</t>
  </si>
  <si>
    <t>URZĄDZENIA BEZPIECZEŃSTWA RUCHU</t>
  </si>
  <si>
    <t>RAZEM KOSZTORYS NETTO</t>
  </si>
  <si>
    <t>jedn. obm.</t>
  </si>
  <si>
    <t>STWiORB
D-01.01.01</t>
  </si>
  <si>
    <t>Wytyczenie trasy drogowej i jej punktów wysokościowych</t>
  </si>
  <si>
    <t>STWiORB
D-10.03.01</t>
  </si>
  <si>
    <t>Regulacja pionowa studzienek dla włazów kanałowych</t>
  </si>
  <si>
    <t>Regulacja pionowa studzienek dla zaworów wodociągowych i gazowych</t>
  </si>
  <si>
    <t>STWiORB
D-01.02.02</t>
  </si>
  <si>
    <t>Zdjęcie warstwy ziemi urodzajnej (humusu) z odwozem na odległość 1 km</t>
  </si>
  <si>
    <t>Dodatek za dalsze 4 km odwozu ziemi urodzajenej</t>
  </si>
  <si>
    <t>Rozebranie nawierzchni z kostki betonowej gr. 8cm  na podsypce cementowo-piaskowej z odwozem i utylizacją</t>
  </si>
  <si>
    <t>STWiORB
D-02.03.01</t>
  </si>
  <si>
    <t>Wykonanie wykopu wraz z odwozem urobku i utylizacją</t>
  </si>
  <si>
    <t>Formowanie i zagęszczanie nasypów z gruntu piaszczystego dostarczonego przez Wykonawcę</t>
  </si>
  <si>
    <t>STWiORB
D-02.01.01</t>
  </si>
  <si>
    <t>Profilowanie i zagęszczanie podłoża pod warstwy konstrukcyjne nawierzchni</t>
  </si>
  <si>
    <t>STWiORB
D-04.01.01</t>
  </si>
  <si>
    <t>Wykonanie warstwy z mieszanki kruszywa związanego hydraulicznie C1,5/2,0≤4,0MPa gr.22cm</t>
  </si>
  <si>
    <t>ZJAZDY Z KOSTKI BETONOWEJ</t>
  </si>
  <si>
    <t>JEZDNIA Z KOSTKI BETONOWEJ</t>
  </si>
  <si>
    <t>Wykonanie warstwy z mieszanki kruszywa związanego hydraulicznie C1,5/2,0≤4,0MPa gr.15cm</t>
  </si>
  <si>
    <t>Wykonanie podbudowy z mieszanki kruszywa niezwiązanego (łamanego) C50/30, 0/31,5 gr.20cm</t>
  </si>
  <si>
    <t>Wykonanie podbudowy z mieszanki kruszywa niezwiązanego (łamanego) C50/30, 0/31,5 gr.30cm</t>
  </si>
  <si>
    <t>Wykonanie podbudowy z mieszanki kruszywa niezwiązanego (łamanego) C50/30, 0/31,5 gr.10cm</t>
  </si>
  <si>
    <t>Wykonanie warstwy z mieszanki kruszywa związanego hydraulicznie C0,4/0,5≤2,0MPa gr.10cm</t>
  </si>
  <si>
    <t>Wykonanie warstwy wyrównawczej pod progi zwalniające z betonu C16/20 gr.10 cm</t>
  </si>
  <si>
    <t>STWiORB
D-01.02.04</t>
  </si>
  <si>
    <t>Robiórka słupków do znaków</t>
  </si>
  <si>
    <t>szt</t>
  </si>
  <si>
    <t>Robiórka tarcz znaków</t>
  </si>
  <si>
    <t>STWiORB
D-07.02.01</t>
  </si>
  <si>
    <t>Montaż słupków do znaków z rur stalowych - słupki proste</t>
  </si>
  <si>
    <t>Montaż słupków do znaków z rur stalowych - słupki odgięte</t>
  </si>
  <si>
    <t>Montaż tarcz znaków o pow. ponad 0.3 m2</t>
  </si>
  <si>
    <t>STWiORB
D-07.01.01</t>
  </si>
  <si>
    <t>Oznakowanie poziome jezdni - na zimno za pomocą masz chemoutwardzalnych grubowarstwowe wykonywane mechanicznie</t>
  </si>
  <si>
    <t>ROBOTY WYKOŃCZENIOWE</t>
  </si>
  <si>
    <t>CIĄG PIESZO-ROWEROWY Z KOSTKI BETONOWEJ</t>
  </si>
  <si>
    <t xml:space="preserve">Nawierzchnia z kostki brukowej betonowej Behaton czerwonej grubości 8 cm na podsypce cementowo-piaskowej z wypełnieniem spoin piaskiem. </t>
  </si>
  <si>
    <t xml:space="preserve">Nawierzchnia z kostki brukowej betonowej bezfazowej Behaton czerwonej grubości 8 cm na podsypce cementowo-piaskowej z wypełnieniem spoin piaskiem. </t>
  </si>
  <si>
    <t>STWiORB
D-08.01.01</t>
  </si>
  <si>
    <t>Krawężniki betonowe o szerokości 15cm z wykonaniem ław betonowych na podsypce cementowo-piaskowej</t>
  </si>
  <si>
    <t>Krawężniki betonowe wtopione o wymiarach 15x22 cm z wykonaniem ław betonowych na podsypce cementowo-piaskowej</t>
  </si>
  <si>
    <t>STWiORB
D-05.03.23</t>
  </si>
  <si>
    <t>Ścieki uliczne z kostki betonowej 20x10x8 cm w trzech rzędach na ławie betonowej o przekroju 0,096 m2.</t>
  </si>
  <si>
    <t>STWiORB
D-09.01.01</t>
  </si>
  <si>
    <t>STWiORB
D-08.03.01</t>
  </si>
  <si>
    <t>Rozebranie nawierzchni z kruszywa (tłucznia, żużla, destruktu) gr. 15cm z odwozem i utylizacją</t>
  </si>
  <si>
    <t>Nawierzchnia z kostki brukowej betonowej Behaton czerwonej grubości 8 cm na podsypce cementowo-piaskowej z wypełnieniem spoin piaskiem. Progi zwalniające</t>
  </si>
  <si>
    <t>Urządzenia bezpieczeństwa ruchu - punktowe elementy odblaskowe (PEO) najezdniowe osadzane w gniazdach z trzpieniem, klejone</t>
  </si>
  <si>
    <t>CHODNIK Z KOSTKI BETONOWEJ</t>
  </si>
  <si>
    <t>Kwota:</t>
  </si>
  <si>
    <t>Robimart Sp z o.o.</t>
  </si>
  <si>
    <t>ul. Staszica 1, 05-800 Pruszków</t>
  </si>
  <si>
    <t>Grosze 2</t>
  </si>
  <si>
    <t>Grosze</t>
  </si>
  <si>
    <t>Setki</t>
  </si>
  <si>
    <t>Tysiące</t>
  </si>
  <si>
    <t>Miliony</t>
  </si>
  <si>
    <t>Miliardy</t>
  </si>
  <si>
    <t>Wiersz pomocniczy 1</t>
  </si>
  <si>
    <t>KOSZTORYS INWESTORSKI</t>
  </si>
  <si>
    <t>Wiersz pomocniczy 2</t>
  </si>
  <si>
    <t>Klasyfikacja robót wg Wspólnego Słownika Zamówień</t>
  </si>
  <si>
    <t>Słownie v.1</t>
  </si>
  <si>
    <t>Słownie v.2</t>
  </si>
  <si>
    <t>45233123-7</t>
  </si>
  <si>
    <t>Roboty budowlane w zakresie dróg podrzędnych</t>
  </si>
  <si>
    <t>Słownie v.3</t>
  </si>
  <si>
    <t>45233162-2</t>
  </si>
  <si>
    <t>Roboty budowlane w zakresie ścieżek rowerowych</t>
  </si>
  <si>
    <t>45233161-5</t>
  </si>
  <si>
    <t>Roboty budowlane w zakresie ścieżek pieszych</t>
  </si>
  <si>
    <t>NAZWA INWESTYCJI:</t>
  </si>
  <si>
    <t>ADRES INWESTYCJI:</t>
  </si>
  <si>
    <t>INWESTOR:</t>
  </si>
  <si>
    <t>ADRES INWESTORA:</t>
  </si>
  <si>
    <t>BRANŻA:</t>
  </si>
  <si>
    <t>Drogowa</t>
  </si>
  <si>
    <t>SPORZĄDZIŁ KALKULACJĘ:</t>
  </si>
  <si>
    <t>DATA OPRACOWANIA:</t>
  </si>
  <si>
    <t>Wartość kosztorysowa robót bez podatku VAT:</t>
  </si>
  <si>
    <t>zł.</t>
  </si>
  <si>
    <t>Podatek VAT:</t>
  </si>
  <si>
    <t>Słownie:</t>
  </si>
  <si>
    <t>OPRACOWAŁ:</t>
  </si>
  <si>
    <t>Data opracowania</t>
  </si>
  <si>
    <t>Data zatwierdzenia</t>
  </si>
  <si>
    <t>PRZEDMIAR ROBÓT</t>
  </si>
  <si>
    <t>Józefosław</t>
  </si>
  <si>
    <t>Burmistrz Miasta i Gminy Piaseczno</t>
  </si>
  <si>
    <t>ul. Kościuszki 5</t>
  </si>
  <si>
    <t>05-500 Piaseczno</t>
  </si>
  <si>
    <t>mgr inż. Robert Zalewski</t>
  </si>
  <si>
    <t>STWiORB
D-01.02.01</t>
  </si>
  <si>
    <t>Mechaniczne karczowanie zagajników gęstych</t>
  </si>
  <si>
    <t>ha</t>
  </si>
  <si>
    <t>Mechaniczne ścinanie drzew  o średnicy do 15 cm z karczowaniem pni oraz wywiezieniem dłużyc, gałęzi i karpiny na odl. do 2 km</t>
  </si>
  <si>
    <t>Chodniki z kostki brukowej betonowej Holland szarej grubości 8 cm na podsypce cementowo-piaskowej z wypełnieniem spoin piaskiem</t>
  </si>
  <si>
    <t xml:space="preserve">Nawierzchnia z kostki brukowej betonowej Behaton szarej grubości 8 cm na podsypce cementowo-piaskowej z wypełnieniem spoin piaskiem. </t>
  </si>
  <si>
    <t>25.07.2018</t>
  </si>
  <si>
    <t>STWiORB
D-05.03.11</t>
  </si>
  <si>
    <t>Frezowanie nawierzchni bitumicznej o gr. 10cm z odwozem i utylizacją</t>
  </si>
  <si>
    <t>Rozebranie podbudowy z kruszywa gr. 20cm z odwozem i utylizacją</t>
  </si>
  <si>
    <t>Rozebranie krawężników betonowych na podsypce cementowo-piaskowej z odwozem i utylizacją</t>
  </si>
  <si>
    <t>Rozebranie ław pod krawężniki z betonu z odwozem i utylizacją</t>
  </si>
  <si>
    <t>Rozebranie obrzeży 8x30 cm na podsypce cementowo-piaskowej z odwozem i utylizacją</t>
  </si>
  <si>
    <t>Rozebranie podbudowy z kruszywa gr. 10cm z odwozem i utylizacją</t>
  </si>
  <si>
    <t>Regulacja pionowa studzienek dla studzienek telefonicznych</t>
  </si>
  <si>
    <t>Frezowanie nawierzchni bitumicznej o gr. 16cm z odwozem i utylizacją</t>
  </si>
  <si>
    <t>Rozebranie ogrodzeń, bram i furtek (fundament, cokół, słupki, wypełnienie) z odwozem i utylizacją</t>
  </si>
  <si>
    <t>Ogrodzenia z siatki na słupkach stalowych obetonowanych wraz z furtkami i bramami - budowa H=1,5m</t>
  </si>
  <si>
    <t>STWiORB
D-05.03.05a</t>
  </si>
  <si>
    <t xml:space="preserve">Warstwa ścieralna z betonu asfaltowego o grubości 5 cm </t>
  </si>
  <si>
    <t>STWiORB
D-05.03.05b</t>
  </si>
  <si>
    <t>Wykonanie warstwy wiążącej nawierzchni z betonu asfaltowego o grubości 5 cm</t>
  </si>
  <si>
    <t>JEZDNIA Z BETONU ASFALTOWEGO NA OBIEKCIE MOSTOWYM</t>
  </si>
  <si>
    <t>JEZDNIA Z BETONU ASFALTOWEGO NA SKRZYŻOWANIU UL. CYRANECZKI</t>
  </si>
  <si>
    <t xml:space="preserve">Warstwa ścieralna z betonu asfaltowego o grubości 4 cm </t>
  </si>
  <si>
    <t>Wykonanie podbudowy z betonu asfaltowego gr.7 cm</t>
  </si>
  <si>
    <t>STWiORB
D-04.04.02</t>
  </si>
  <si>
    <t>Budowa ulicy Ogrodowej w Józefosławiu</t>
  </si>
  <si>
    <t>Humusowanie zieleńcy i skarp z obsianiem przy grubości warstwy humusu 5 cm.</t>
  </si>
  <si>
    <t>Humusowanie zieleńcy i skarp z obsianiem,dodatek za każdy dalszy 5 cm humusu.</t>
  </si>
  <si>
    <t>Obrzeża betonowe o wymiarach 30x8 cm na podsypce cementowo-piaskowej, spoiny wypełnione zaprawą cementową.</t>
  </si>
  <si>
    <t>Oporniki betonowe wtopione o szerokości 12 cm z wykonaniem ław betonowych z oporem na podsypce cementowo-piaskowej</t>
  </si>
  <si>
    <t>Oznakowanie poziome jezdni - na gorąco za pomocą masz termoplastycznych - powierzchnia przejazdów rowerowych w kolorze czerwonym</t>
  </si>
  <si>
    <t>Umocnienie skarp płytami ażurowymi betonowymi typu EKO na podsypce cementowo-piaskowej wraz z wypełnieniem otworów zaprawą cementową</t>
  </si>
  <si>
    <t>STWiORB
D-07.06.01A</t>
  </si>
  <si>
    <t>STWiORB
D-04.05.01</t>
  </si>
  <si>
    <t>STWiORB
D-05.03.05A</t>
  </si>
  <si>
    <t>STWiORB
D-05.03.05B</t>
  </si>
  <si>
    <t>STWiORB
D-04.07.01</t>
  </si>
  <si>
    <t>STWiORB
D-04.06.01</t>
  </si>
  <si>
    <t xml:space="preserve">Przedmiar robót </t>
  </si>
  <si>
    <t>RAZEM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</si>
</sst>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 &quot;??/16"/>
  </numFmts>
  <fonts count="11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4" fontId="2" fillId="0" borderId="1" xfId="0" applyNumberFormat="1" applyFont="1" applyFill="1" applyBorder="1" applyAlignment="1">
      <alignment vertical="top" wrapText="1"/>
    </xf>
    <xf numFmtId="4" fontId="2" fillId="0" borderId="0" xfId="0" applyNumberFormat="1" applyFont="1" applyFill="1" applyAlignment="1">
      <alignment wrapText="1"/>
    </xf>
    <xf numFmtId="4" fontId="2" fillId="0" borderId="0" xfId="0" applyNumberFormat="1" applyFont="1" applyFill="1" applyAlignment="1">
      <alignment horizontal="left" vertical="top" wrapText="1"/>
    </xf>
    <xf numFmtId="4" fontId="2" fillId="0" borderId="0" xfId="0" applyNumberFormat="1" applyFont="1" applyFill="1" applyAlignment="1">
      <alignment horizontal="left" vertical="top" wrapText="1"/>
    </xf>
    <xf numFmtId="4" fontId="2" fillId="0" borderId="0" xfId="0" applyNumberFormat="1" applyFont="1" applyFill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vertical="top" wrapText="1"/>
    </xf>
    <xf numFmtId="4" fontId="2" fillId="0" borderId="6" xfId="0" applyNumberFormat="1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4" fontId="1" fillId="0" borderId="5" xfId="0" applyNumberFormat="1" applyFont="1" applyFill="1" applyBorder="1" applyAlignment="1">
      <alignment vertical="top" wrapText="1"/>
    </xf>
    <xf numFmtId="4" fontId="1" fillId="0" borderId="6" xfId="0" applyNumberFormat="1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vertical="top" wrapText="1"/>
    </xf>
    <xf numFmtId="4" fontId="1" fillId="0" borderId="6" xfId="0" applyNumberFormat="1" applyFont="1" applyBorder="1" applyAlignment="1">
      <alignment vertical="top" wrapText="1"/>
    </xf>
    <xf numFmtId="9" fontId="2" fillId="0" borderId="0" xfId="1" applyFont="1" applyFill="1" applyAlignment="1">
      <alignment wrapText="1"/>
    </xf>
    <xf numFmtId="9" fontId="2" fillId="0" borderId="0" xfId="1" applyFont="1" applyFill="1" applyAlignment="1">
      <alignment horizontal="left" vertical="top" wrapText="1"/>
    </xf>
    <xf numFmtId="9" fontId="2" fillId="0" borderId="0" xfId="1" applyFont="1" applyFill="1" applyAlignment="1">
      <alignment horizontal="left" wrapText="1"/>
    </xf>
    <xf numFmtId="4" fontId="2" fillId="0" borderId="0" xfId="0" applyNumberFormat="1" applyFont="1" applyFill="1" applyAlignment="1">
      <alignment horizontal="left" vertical="top" wrapText="1"/>
    </xf>
    <xf numFmtId="4" fontId="2" fillId="0" borderId="0" xfId="0" applyNumberFormat="1" applyFont="1" applyFill="1" applyAlignment="1">
      <alignment horizontal="left" vertical="top" wrapText="1"/>
    </xf>
    <xf numFmtId="3" fontId="2" fillId="0" borderId="1" xfId="0" applyNumberFormat="1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4" fontId="2" fillId="0" borderId="7" xfId="0" applyNumberFormat="1" applyFont="1" applyFill="1" applyBorder="1" applyAlignment="1">
      <alignment vertical="top" wrapText="1"/>
    </xf>
    <xf numFmtId="0" fontId="4" fillId="0" borderId="0" xfId="0" applyFont="1"/>
    <xf numFmtId="0" fontId="0" fillId="2" borderId="0" xfId="0" applyFill="1" applyProtection="1"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4" fontId="0" fillId="2" borderId="0" xfId="0" applyNumberFormat="1" applyFill="1" applyProtection="1">
      <protection locked="0"/>
    </xf>
    <xf numFmtId="0" fontId="6" fillId="0" borderId="0" xfId="0" applyFont="1" applyAlignment="1">
      <alignment horizontal="center" vertical="center"/>
    </xf>
    <xf numFmtId="4" fontId="5" fillId="2" borderId="0" xfId="0" applyNumberFormat="1" applyFont="1" applyFill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8" fillId="2" borderId="0" xfId="0" applyFont="1" applyFill="1" applyProtection="1">
      <protection locked="0"/>
    </xf>
    <xf numFmtId="0" fontId="8" fillId="2" borderId="0" xfId="0" applyFon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9" fillId="0" borderId="0" xfId="0" applyFont="1"/>
    <xf numFmtId="0" fontId="0" fillId="3" borderId="0" xfId="0" applyFill="1" applyBorder="1" applyProtection="1">
      <protection locked="0"/>
    </xf>
    <xf numFmtId="0" fontId="9" fillId="0" borderId="0" xfId="0" applyFont="1" applyAlignment="1">
      <alignment horizontal="left" vertical="center"/>
    </xf>
    <xf numFmtId="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9" fillId="0" borderId="0" xfId="0" applyFont="1" applyAlignment="1">
      <alignment vertical="center"/>
    </xf>
    <xf numFmtId="0" fontId="1" fillId="0" borderId="5" xfId="0" applyFont="1" applyFill="1" applyBorder="1" applyAlignment="1">
      <alignment horizontal="center" vertical="top" wrapText="1"/>
    </xf>
    <xf numFmtId="4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horizontal="left" vertical="top" wrapText="1"/>
    </xf>
    <xf numFmtId="4" fontId="2" fillId="0" borderId="0" xfId="0" applyNumberFormat="1" applyFont="1" applyFill="1" applyAlignment="1">
      <alignment horizontal="left" vertical="top" wrapText="1"/>
    </xf>
    <xf numFmtId="4" fontId="2" fillId="0" borderId="14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4" fontId="2" fillId="0" borderId="14" xfId="0" applyNumberFormat="1" applyFont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4" fontId="2" fillId="0" borderId="16" xfId="0" applyNumberFormat="1" applyFont="1" applyFill="1" applyBorder="1" applyAlignment="1">
      <alignment vertical="top" wrapText="1"/>
    </xf>
    <xf numFmtId="4" fontId="2" fillId="0" borderId="17" xfId="0" applyNumberFormat="1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4" fontId="2" fillId="0" borderId="20" xfId="0" applyNumberFormat="1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4" fontId="2" fillId="0" borderId="22" xfId="0" applyNumberFormat="1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4" fontId="2" fillId="0" borderId="24" xfId="0" applyNumberFormat="1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0" fontId="2" fillId="0" borderId="26" xfId="0" applyFont="1" applyFill="1" applyBorder="1" applyAlignment="1">
      <alignment vertical="top" wrapText="1"/>
    </xf>
    <xf numFmtId="4" fontId="2" fillId="0" borderId="26" xfId="0" applyNumberFormat="1" applyFont="1" applyFill="1" applyBorder="1" applyAlignment="1">
      <alignment vertical="top" wrapText="1"/>
    </xf>
    <xf numFmtId="4" fontId="2" fillId="0" borderId="27" xfId="0" applyNumberFormat="1" applyFont="1" applyFill="1" applyBorder="1" applyAlignment="1">
      <alignment vertical="top" wrapText="1"/>
    </xf>
    <xf numFmtId="0" fontId="1" fillId="0" borderId="26" xfId="0" applyFont="1" applyFill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4" fontId="2" fillId="0" borderId="7" xfId="0" applyNumberFormat="1" applyFont="1" applyBorder="1" applyAlignment="1">
      <alignment vertical="top" wrapText="1"/>
    </xf>
    <xf numFmtId="4" fontId="2" fillId="0" borderId="20" xfId="0" applyNumberFormat="1" applyFont="1" applyBorder="1" applyAlignment="1">
      <alignment vertical="top" wrapText="1"/>
    </xf>
    <xf numFmtId="4" fontId="2" fillId="0" borderId="0" xfId="0" applyNumberFormat="1" applyFont="1" applyFill="1" applyAlignment="1">
      <alignment horizontal="left" vertical="top" wrapText="1"/>
    </xf>
    <xf numFmtId="4" fontId="2" fillId="0" borderId="0" xfId="0" applyNumberFormat="1" applyFont="1" applyFill="1" applyAlignment="1">
      <alignment horizontal="left" vertical="top" wrapText="1"/>
    </xf>
    <xf numFmtId="4" fontId="2" fillId="0" borderId="0" xfId="0" applyNumberFormat="1" applyFont="1" applyFill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3" borderId="0" xfId="0" applyFont="1" applyFill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422413</xdr:colOff>
      <xdr:row>3</xdr:row>
      <xdr:rowOff>0</xdr:rowOff>
    </xdr:from>
    <xdr:to>
      <xdr:col>9</xdr:col>
      <xdr:colOff>248479</xdr:colOff>
      <xdr:row>3</xdr:row>
      <xdr:rowOff>0</xdr:rowOff>
    </xdr:to>
    <xdr:cxnSp macro="">
      <xdr:nvCxnSpPr>
        <xdr:cNvPr id="2" name="Łącznik prosty 1"/>
        <xdr:cNvCxnSpPr/>
      </xdr:nvCxnSpPr>
      <xdr:spPr>
        <a:xfrm>
          <a:off x="422413" y="685800"/>
          <a:ext cx="5674416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472108</xdr:colOff>
      <xdr:row>22</xdr:row>
      <xdr:rowOff>8282</xdr:rowOff>
    </xdr:from>
    <xdr:to>
      <xdr:col>9</xdr:col>
      <xdr:colOff>298174</xdr:colOff>
      <xdr:row>22</xdr:row>
      <xdr:rowOff>8282</xdr:rowOff>
    </xdr:to>
    <xdr:cxnSp macro="">
      <xdr:nvCxnSpPr>
        <xdr:cNvPr id="3" name="Łącznik prosty 2"/>
        <xdr:cNvCxnSpPr/>
      </xdr:nvCxnSpPr>
      <xdr:spPr>
        <a:xfrm>
          <a:off x="472108" y="4246907"/>
          <a:ext cx="5674416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422413</xdr:colOff>
      <xdr:row>3</xdr:row>
      <xdr:rowOff>0</xdr:rowOff>
    </xdr:from>
    <xdr:to>
      <xdr:col>9</xdr:col>
      <xdr:colOff>248479</xdr:colOff>
      <xdr:row>3</xdr:row>
      <xdr:rowOff>0</xdr:rowOff>
    </xdr:to>
    <xdr:cxnSp macro="">
      <xdr:nvCxnSpPr>
        <xdr:cNvPr id="2" name="Łącznik prosty 1"/>
        <xdr:cNvCxnSpPr/>
      </xdr:nvCxnSpPr>
      <xdr:spPr>
        <a:xfrm>
          <a:off x="422413" y="666750"/>
          <a:ext cx="5674416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472108</xdr:colOff>
      <xdr:row>22</xdr:row>
      <xdr:rowOff>8282</xdr:rowOff>
    </xdr:from>
    <xdr:to>
      <xdr:col>9</xdr:col>
      <xdr:colOff>298174</xdr:colOff>
      <xdr:row>22</xdr:row>
      <xdr:rowOff>8282</xdr:rowOff>
    </xdr:to>
    <xdr:cxnSp macro="">
      <xdr:nvCxnSpPr>
        <xdr:cNvPr id="3" name="Łącznik prosty 2"/>
        <xdr:cNvCxnSpPr/>
      </xdr:nvCxnSpPr>
      <xdr:spPr>
        <a:xfrm>
          <a:off x="472108" y="4161182"/>
          <a:ext cx="5674416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05_MIASTO%20PRUSZKOW/21_JARZYNOWA/08_KOSZTORYSY/Kosztorys_szablon_Jarzyno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T_KI"/>
      <sheetName val="TYT_przedmiar"/>
      <sheetName val="KI"/>
      <sheetName val="przedmiar"/>
    </sheetNames>
    <sheetDataSet>
      <sheetData sheetId="0">
        <row r="9">
          <cell r="C9" t="str">
            <v>Roboty budowlane w zakresie dróg podrzędnych</v>
          </cell>
        </row>
        <row r="10">
          <cell r="C10" t="str">
            <v>Roboty budowlane w zakresie ścieżek rowerowych</v>
          </cell>
        </row>
        <row r="11">
          <cell r="C11" t="str">
            <v>Roboty budowlane w zakresie ścieżek pieszych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tabSelected="1" topLeftCell="A64" zoomScale="90" zoomScaleNormal="90" workbookViewId="0">
      <selection activeCell="J80" sqref="J80"/>
    </sheetView>
  </sheetViews>
  <sheetFormatPr defaultRowHeight="12" x14ac:dyDescent="0.2"/>
  <cols>
    <col min="1" max="1" width="3.7109375" style="7" customWidth="1"/>
    <col min="2" max="2" width="10" style="7" customWidth="1"/>
    <col min="3" max="3" width="37.7109375" style="7" customWidth="1"/>
    <col min="4" max="4" width="6.7109375" style="7" customWidth="1"/>
    <col min="5" max="5" width="9.7109375" style="75" customWidth="1"/>
    <col min="6" max="6" width="9.7109375" style="7" customWidth="1"/>
    <col min="7" max="7" width="11.7109375" style="7" customWidth="1"/>
    <col min="8" max="8" width="9.140625" style="1"/>
    <col min="9" max="15" width="9.140625" style="9"/>
    <col min="16" max="16" width="9.140625" style="5"/>
    <col min="17" max="16384" width="9.140625" style="1"/>
  </cols>
  <sheetData>
    <row r="1" spans="1:16" ht="15.75" customHeight="1" thickBot="1" x14ac:dyDescent="0.25">
      <c r="A1" s="104" t="s">
        <v>149</v>
      </c>
      <c r="B1" s="105"/>
      <c r="C1" s="105"/>
      <c r="D1" s="105"/>
      <c r="E1" s="105"/>
      <c r="F1" s="105"/>
      <c r="G1" s="106"/>
    </row>
    <row r="2" spans="1:16" ht="24.75" thickBot="1" x14ac:dyDescent="0.25">
      <c r="A2" s="35" t="s">
        <v>0</v>
      </c>
      <c r="B2" s="36" t="s">
        <v>1</v>
      </c>
      <c r="C2" s="36" t="s">
        <v>2</v>
      </c>
      <c r="D2" s="37" t="s">
        <v>16</v>
      </c>
      <c r="E2" s="73" t="s">
        <v>3</v>
      </c>
      <c r="F2" s="37" t="s">
        <v>4</v>
      </c>
      <c r="G2" s="38" t="s">
        <v>5</v>
      </c>
    </row>
    <row r="3" spans="1:16" s="14" customFormat="1" ht="12.75" thickBot="1" x14ac:dyDescent="0.25">
      <c r="A3" s="26"/>
      <c r="B3" s="27"/>
      <c r="C3" s="28" t="s">
        <v>6</v>
      </c>
      <c r="D3" s="27"/>
      <c r="E3" s="27"/>
      <c r="F3" s="27"/>
      <c r="G3" s="34"/>
      <c r="I3" s="15"/>
      <c r="J3" s="15"/>
      <c r="K3" s="15"/>
      <c r="L3" s="15"/>
      <c r="M3" s="15"/>
      <c r="N3" s="15"/>
      <c r="O3" s="15"/>
      <c r="P3" s="16"/>
    </row>
    <row r="4" spans="1:16" s="14" customFormat="1" ht="24" x14ac:dyDescent="0.2">
      <c r="A4" s="82">
        <v>1</v>
      </c>
      <c r="B4" s="83" t="s">
        <v>17</v>
      </c>
      <c r="C4" s="83" t="s">
        <v>18</v>
      </c>
      <c r="D4" s="83" t="s">
        <v>7</v>
      </c>
      <c r="E4" s="84">
        <v>0.34</v>
      </c>
      <c r="F4" s="84"/>
      <c r="G4" s="85"/>
      <c r="H4" s="18"/>
      <c r="I4" s="19"/>
      <c r="J4" s="19"/>
      <c r="K4" s="19"/>
      <c r="L4" s="19"/>
      <c r="M4" s="15"/>
      <c r="N4" s="15"/>
      <c r="O4" s="15"/>
      <c r="P4" s="16"/>
    </row>
    <row r="5" spans="1:16" s="14" customFormat="1" ht="24" customHeight="1" x14ac:dyDescent="0.2">
      <c r="A5" s="89">
        <v>2</v>
      </c>
      <c r="B5" s="24" t="s">
        <v>109</v>
      </c>
      <c r="C5" s="24" t="s">
        <v>110</v>
      </c>
      <c r="D5" s="24" t="s">
        <v>111</v>
      </c>
      <c r="E5" s="25">
        <v>0.01</v>
      </c>
      <c r="F5" s="25"/>
      <c r="G5" s="90"/>
      <c r="H5" s="18"/>
      <c r="I5" s="77"/>
      <c r="J5" s="77"/>
      <c r="K5" s="77"/>
      <c r="L5" s="77"/>
      <c r="M5" s="15"/>
      <c r="N5" s="15"/>
      <c r="O5" s="15"/>
      <c r="P5" s="16"/>
    </row>
    <row r="6" spans="1:16" s="14" customFormat="1" ht="24" customHeight="1" x14ac:dyDescent="0.2">
      <c r="A6" s="89">
        <v>3</v>
      </c>
      <c r="B6" s="24" t="s">
        <v>109</v>
      </c>
      <c r="C6" s="24" t="s">
        <v>112</v>
      </c>
      <c r="D6" s="24" t="s">
        <v>8</v>
      </c>
      <c r="E6" s="25">
        <v>13</v>
      </c>
      <c r="F6" s="25"/>
      <c r="G6" s="90"/>
      <c r="H6" s="18"/>
      <c r="I6" s="77"/>
      <c r="J6" s="77"/>
      <c r="K6" s="77"/>
      <c r="L6" s="77"/>
      <c r="M6" s="15"/>
      <c r="N6" s="15"/>
      <c r="O6" s="15"/>
      <c r="P6" s="16"/>
    </row>
    <row r="7" spans="1:16" s="14" customFormat="1" ht="24" x14ac:dyDescent="0.2">
      <c r="A7" s="86">
        <v>4</v>
      </c>
      <c r="B7" s="13" t="s">
        <v>19</v>
      </c>
      <c r="C7" s="13" t="s">
        <v>20</v>
      </c>
      <c r="D7" s="13" t="s">
        <v>8</v>
      </c>
      <c r="E7" s="17">
        <v>10</v>
      </c>
      <c r="F7" s="17"/>
      <c r="G7" s="78"/>
      <c r="H7" s="18"/>
      <c r="I7" s="19"/>
      <c r="J7" s="19"/>
      <c r="K7" s="19"/>
      <c r="L7" s="19"/>
      <c r="M7" s="15"/>
      <c r="N7" s="15"/>
      <c r="O7" s="15"/>
      <c r="P7" s="16"/>
    </row>
    <row r="8" spans="1:16" s="14" customFormat="1" ht="24" x14ac:dyDescent="0.2">
      <c r="A8" s="86">
        <v>5</v>
      </c>
      <c r="B8" s="13" t="s">
        <v>19</v>
      </c>
      <c r="C8" s="13" t="s">
        <v>21</v>
      </c>
      <c r="D8" s="13" t="s">
        <v>8</v>
      </c>
      <c r="E8" s="17">
        <v>9</v>
      </c>
      <c r="F8" s="17"/>
      <c r="G8" s="78"/>
      <c r="H8" s="18"/>
      <c r="I8" s="19"/>
      <c r="J8" s="19"/>
      <c r="K8" s="19"/>
      <c r="L8" s="19"/>
      <c r="M8" s="15"/>
      <c r="N8" s="15"/>
      <c r="O8" s="15"/>
      <c r="P8" s="16"/>
    </row>
    <row r="9" spans="1:16" s="14" customFormat="1" ht="24" x14ac:dyDescent="0.2">
      <c r="A9" s="86">
        <v>6</v>
      </c>
      <c r="B9" s="79" t="s">
        <v>19</v>
      </c>
      <c r="C9" s="79" t="s">
        <v>123</v>
      </c>
      <c r="D9" s="79" t="s">
        <v>8</v>
      </c>
      <c r="E9" s="80">
        <v>6</v>
      </c>
      <c r="F9" s="80"/>
      <c r="G9" s="81"/>
      <c r="H9" s="18"/>
      <c r="I9" s="77"/>
      <c r="J9" s="77"/>
      <c r="K9" s="77"/>
      <c r="L9" s="77"/>
      <c r="M9" s="15"/>
      <c r="N9" s="15"/>
      <c r="O9" s="15"/>
      <c r="P9" s="16"/>
    </row>
    <row r="10" spans="1:16" s="14" customFormat="1" ht="24" x14ac:dyDescent="0.2">
      <c r="A10" s="86">
        <v>7</v>
      </c>
      <c r="B10" s="13" t="s">
        <v>22</v>
      </c>
      <c r="C10" s="13" t="s">
        <v>23</v>
      </c>
      <c r="D10" s="13" t="s">
        <v>9</v>
      </c>
      <c r="E10" s="17">
        <v>120</v>
      </c>
      <c r="F10" s="17"/>
      <c r="G10" s="78"/>
      <c r="H10" s="18"/>
      <c r="I10" s="103"/>
      <c r="J10" s="103"/>
      <c r="K10" s="103"/>
      <c r="L10" s="103"/>
      <c r="M10" s="15"/>
      <c r="N10" s="15"/>
      <c r="O10" s="15"/>
      <c r="P10" s="16"/>
    </row>
    <row r="11" spans="1:16" s="14" customFormat="1" ht="24" x14ac:dyDescent="0.2">
      <c r="A11" s="86">
        <v>8</v>
      </c>
      <c r="B11" s="13" t="s">
        <v>22</v>
      </c>
      <c r="C11" s="13" t="s">
        <v>24</v>
      </c>
      <c r="D11" s="13" t="s">
        <v>9</v>
      </c>
      <c r="E11" s="17">
        <v>120</v>
      </c>
      <c r="F11" s="17"/>
      <c r="G11" s="78"/>
      <c r="H11" s="18"/>
      <c r="I11" s="103"/>
      <c r="J11" s="103"/>
      <c r="K11" s="103"/>
      <c r="L11" s="103"/>
      <c r="M11" s="15"/>
      <c r="N11" s="15"/>
      <c r="O11" s="15"/>
      <c r="P11" s="16"/>
    </row>
    <row r="12" spans="1:16" s="14" customFormat="1" ht="24" x14ac:dyDescent="0.2">
      <c r="A12" s="86">
        <v>9</v>
      </c>
      <c r="B12" s="13" t="s">
        <v>116</v>
      </c>
      <c r="C12" s="13" t="s">
        <v>117</v>
      </c>
      <c r="D12" s="13" t="s">
        <v>10</v>
      </c>
      <c r="E12" s="17">
        <v>40</v>
      </c>
      <c r="F12" s="17"/>
      <c r="G12" s="78"/>
      <c r="H12" s="18"/>
      <c r="I12" s="107"/>
      <c r="J12" s="107"/>
      <c r="K12" s="107"/>
      <c r="L12" s="107"/>
      <c r="M12" s="9"/>
      <c r="N12" s="9"/>
      <c r="O12" s="9"/>
      <c r="P12" s="16"/>
    </row>
    <row r="13" spans="1:16" s="14" customFormat="1" ht="24" x14ac:dyDescent="0.2">
      <c r="A13" s="86">
        <v>10</v>
      </c>
      <c r="B13" s="13" t="s">
        <v>116</v>
      </c>
      <c r="C13" s="13" t="s">
        <v>124</v>
      </c>
      <c r="D13" s="13" t="s">
        <v>10</v>
      </c>
      <c r="E13" s="17">
        <v>25</v>
      </c>
      <c r="F13" s="17"/>
      <c r="G13" s="78"/>
      <c r="H13" s="18"/>
      <c r="I13" s="107"/>
      <c r="J13" s="107"/>
      <c r="K13" s="107"/>
      <c r="L13" s="107"/>
      <c r="M13" s="9"/>
      <c r="N13" s="9"/>
      <c r="O13" s="9"/>
      <c r="P13" s="16"/>
    </row>
    <row r="14" spans="1:16" s="14" customFormat="1" ht="36" x14ac:dyDescent="0.2">
      <c r="A14" s="86">
        <v>11</v>
      </c>
      <c r="B14" s="13" t="s">
        <v>22</v>
      </c>
      <c r="C14" s="13" t="s">
        <v>25</v>
      </c>
      <c r="D14" s="13" t="s">
        <v>10</v>
      </c>
      <c r="E14" s="17">
        <f>1910+690</f>
        <v>2600</v>
      </c>
      <c r="F14" s="17"/>
      <c r="G14" s="78"/>
      <c r="H14" s="18"/>
      <c r="I14" s="10"/>
      <c r="J14" s="10"/>
      <c r="K14" s="10"/>
      <c r="L14" s="10"/>
      <c r="M14" s="9"/>
      <c r="N14" s="9"/>
      <c r="O14" s="9"/>
      <c r="P14" s="16"/>
    </row>
    <row r="15" spans="1:16" s="14" customFormat="1" ht="24" x14ac:dyDescent="0.2">
      <c r="A15" s="86">
        <v>12</v>
      </c>
      <c r="B15" s="13" t="s">
        <v>22</v>
      </c>
      <c r="C15" s="13" t="s">
        <v>118</v>
      </c>
      <c r="D15" s="13" t="s">
        <v>10</v>
      </c>
      <c r="E15" s="17">
        <f>1910</f>
        <v>1910</v>
      </c>
      <c r="F15" s="17"/>
      <c r="G15" s="78"/>
      <c r="H15" s="2"/>
      <c r="I15" s="107"/>
      <c r="J15" s="107"/>
      <c r="K15" s="107"/>
      <c r="L15" s="107"/>
      <c r="M15" s="9"/>
      <c r="N15" s="9"/>
      <c r="O15" s="9"/>
      <c r="P15" s="16"/>
    </row>
    <row r="16" spans="1:16" s="14" customFormat="1" ht="24" x14ac:dyDescent="0.2">
      <c r="A16" s="86">
        <v>13</v>
      </c>
      <c r="B16" s="13" t="s">
        <v>22</v>
      </c>
      <c r="C16" s="13" t="s">
        <v>122</v>
      </c>
      <c r="D16" s="13" t="s">
        <v>10</v>
      </c>
      <c r="E16" s="17">
        <f>690</f>
        <v>690</v>
      </c>
      <c r="F16" s="17"/>
      <c r="G16" s="78"/>
      <c r="H16" s="2"/>
      <c r="I16" s="107"/>
      <c r="J16" s="107"/>
      <c r="K16" s="107"/>
      <c r="L16" s="107"/>
      <c r="M16" s="9"/>
      <c r="N16" s="9"/>
      <c r="O16" s="9"/>
      <c r="P16" s="16"/>
    </row>
    <row r="17" spans="1:16" s="14" customFormat="1" ht="36" x14ac:dyDescent="0.2">
      <c r="A17" s="86">
        <v>14</v>
      </c>
      <c r="B17" s="13" t="s">
        <v>22</v>
      </c>
      <c r="C17" s="13" t="s">
        <v>62</v>
      </c>
      <c r="D17" s="13" t="s">
        <v>10</v>
      </c>
      <c r="E17" s="17">
        <v>25</v>
      </c>
      <c r="F17" s="17"/>
      <c r="G17" s="78"/>
      <c r="H17" s="18"/>
      <c r="I17" s="103"/>
      <c r="J17" s="103"/>
      <c r="K17" s="103"/>
      <c r="L17" s="103"/>
      <c r="M17" s="15"/>
      <c r="N17" s="15"/>
      <c r="O17" s="15"/>
      <c r="P17" s="16"/>
    </row>
    <row r="18" spans="1:16" s="14" customFormat="1" ht="36" x14ac:dyDescent="0.2">
      <c r="A18" s="86">
        <v>15</v>
      </c>
      <c r="B18" s="13" t="s">
        <v>22</v>
      </c>
      <c r="C18" s="13" t="s">
        <v>119</v>
      </c>
      <c r="D18" s="13" t="s">
        <v>11</v>
      </c>
      <c r="E18" s="17">
        <v>670</v>
      </c>
      <c r="F18" s="17"/>
      <c r="G18" s="78"/>
      <c r="H18" s="18"/>
      <c r="I18" s="76"/>
      <c r="J18" s="76"/>
      <c r="K18" s="76"/>
      <c r="L18" s="76"/>
      <c r="M18" s="15"/>
      <c r="N18" s="15"/>
      <c r="O18" s="15"/>
      <c r="P18" s="16"/>
    </row>
    <row r="19" spans="1:16" s="14" customFormat="1" ht="24" x14ac:dyDescent="0.2">
      <c r="A19" s="86">
        <v>16</v>
      </c>
      <c r="B19" s="13" t="s">
        <v>22</v>
      </c>
      <c r="C19" s="13" t="s">
        <v>120</v>
      </c>
      <c r="D19" s="13" t="s">
        <v>9</v>
      </c>
      <c r="E19" s="17">
        <f>670*0.06</f>
        <v>40.199999999999996</v>
      </c>
      <c r="F19" s="17"/>
      <c r="G19" s="78"/>
      <c r="H19" s="18"/>
      <c r="I19" s="76"/>
      <c r="J19" s="76"/>
      <c r="K19" s="76"/>
      <c r="L19" s="76"/>
      <c r="M19" s="15"/>
      <c r="N19" s="15"/>
      <c r="O19" s="15"/>
      <c r="P19" s="16"/>
    </row>
    <row r="20" spans="1:16" s="14" customFormat="1" ht="24" x14ac:dyDescent="0.2">
      <c r="A20" s="86">
        <v>17</v>
      </c>
      <c r="B20" s="79" t="s">
        <v>22</v>
      </c>
      <c r="C20" s="79" t="s">
        <v>121</v>
      </c>
      <c r="D20" s="79" t="s">
        <v>11</v>
      </c>
      <c r="E20" s="80">
        <v>330</v>
      </c>
      <c r="F20" s="80"/>
      <c r="G20" s="81"/>
      <c r="H20" s="18"/>
      <c r="I20" s="76"/>
      <c r="J20" s="76"/>
      <c r="K20" s="76"/>
      <c r="L20" s="76"/>
      <c r="M20" s="15"/>
      <c r="N20" s="15"/>
      <c r="O20" s="15"/>
      <c r="P20" s="16"/>
    </row>
    <row r="21" spans="1:16" s="14" customFormat="1" ht="36" x14ac:dyDescent="0.2">
      <c r="A21" s="86">
        <v>18</v>
      </c>
      <c r="B21" s="13" t="s">
        <v>22</v>
      </c>
      <c r="C21" s="13" t="s">
        <v>125</v>
      </c>
      <c r="D21" s="13" t="s">
        <v>11</v>
      </c>
      <c r="E21" s="17">
        <v>41.6</v>
      </c>
      <c r="F21" s="17"/>
      <c r="G21" s="78"/>
      <c r="H21" s="18"/>
      <c r="I21" s="76"/>
      <c r="J21" s="76"/>
      <c r="K21" s="76"/>
      <c r="L21" s="76"/>
      <c r="M21" s="15"/>
      <c r="N21" s="15"/>
      <c r="O21" s="15"/>
      <c r="P21" s="16"/>
    </row>
    <row r="22" spans="1:16" s="14" customFormat="1" ht="36.75" thickBot="1" x14ac:dyDescent="0.25">
      <c r="A22" s="87">
        <v>19</v>
      </c>
      <c r="B22" s="98" t="s">
        <v>143</v>
      </c>
      <c r="C22" s="98" t="s">
        <v>126</v>
      </c>
      <c r="D22" s="98" t="s">
        <v>10</v>
      </c>
      <c r="E22" s="99">
        <v>24.7</v>
      </c>
      <c r="F22" s="99"/>
      <c r="G22" s="100"/>
      <c r="H22" s="18"/>
      <c r="I22" s="76"/>
      <c r="J22" s="76"/>
      <c r="K22" s="76"/>
      <c r="L22" s="76"/>
      <c r="M22" s="15"/>
      <c r="N22" s="15"/>
      <c r="O22" s="15"/>
      <c r="P22" s="16"/>
    </row>
    <row r="23" spans="1:16" s="14" customFormat="1" ht="12.75" thickBot="1" x14ac:dyDescent="0.25">
      <c r="A23" s="26"/>
      <c r="B23" s="27"/>
      <c r="C23" s="28" t="s">
        <v>12</v>
      </c>
      <c r="D23" s="27"/>
      <c r="E23" s="29"/>
      <c r="F23" s="29"/>
      <c r="G23" s="30"/>
      <c r="H23" s="18"/>
      <c r="I23" s="19"/>
      <c r="J23" s="19"/>
      <c r="K23" s="19"/>
      <c r="L23" s="19"/>
      <c r="M23" s="15"/>
      <c r="N23" s="15"/>
      <c r="O23" s="15"/>
      <c r="P23" s="16"/>
    </row>
    <row r="24" spans="1:16" s="14" customFormat="1" ht="24" x14ac:dyDescent="0.2">
      <c r="A24" s="82">
        <v>20</v>
      </c>
      <c r="B24" s="83" t="s">
        <v>29</v>
      </c>
      <c r="C24" s="83" t="s">
        <v>27</v>
      </c>
      <c r="D24" s="83" t="s">
        <v>9</v>
      </c>
      <c r="E24" s="84">
        <v>1626.39</v>
      </c>
      <c r="F24" s="84"/>
      <c r="G24" s="85"/>
      <c r="H24" s="18"/>
      <c r="I24" s="103"/>
      <c r="J24" s="103"/>
      <c r="K24" s="103"/>
      <c r="L24" s="103"/>
      <c r="M24" s="15"/>
      <c r="N24" s="15"/>
      <c r="O24" s="15"/>
      <c r="P24" s="16"/>
    </row>
    <row r="25" spans="1:16" s="14" customFormat="1" ht="36.75" thickBot="1" x14ac:dyDescent="0.25">
      <c r="A25" s="87">
        <v>21</v>
      </c>
      <c r="B25" s="47" t="s">
        <v>26</v>
      </c>
      <c r="C25" s="47" t="s">
        <v>28</v>
      </c>
      <c r="D25" s="47" t="s">
        <v>9</v>
      </c>
      <c r="E25" s="48">
        <v>122.8</v>
      </c>
      <c r="F25" s="48"/>
      <c r="G25" s="88"/>
      <c r="H25" s="18"/>
      <c r="I25" s="103"/>
      <c r="J25" s="103"/>
      <c r="K25" s="103"/>
      <c r="L25" s="103"/>
      <c r="M25" s="15"/>
      <c r="N25" s="15"/>
      <c r="O25" s="15"/>
      <c r="P25" s="16"/>
    </row>
    <row r="26" spans="1:16" s="14" customFormat="1" ht="12.75" thickBot="1" x14ac:dyDescent="0.25">
      <c r="A26" s="31"/>
      <c r="B26" s="28"/>
      <c r="C26" s="28" t="s">
        <v>34</v>
      </c>
      <c r="D26" s="28"/>
      <c r="E26" s="32"/>
      <c r="F26" s="32"/>
      <c r="G26" s="33"/>
      <c r="H26" s="18"/>
      <c r="I26" s="19"/>
      <c r="J26" s="19"/>
      <c r="K26" s="19"/>
      <c r="L26" s="19"/>
      <c r="M26" s="15"/>
      <c r="N26" s="15"/>
      <c r="O26" s="15"/>
      <c r="P26" s="16"/>
    </row>
    <row r="27" spans="1:16" s="14" customFormat="1" ht="24" x14ac:dyDescent="0.2">
      <c r="A27" s="82">
        <v>22</v>
      </c>
      <c r="B27" s="83" t="s">
        <v>31</v>
      </c>
      <c r="C27" s="83" t="s">
        <v>30</v>
      </c>
      <c r="D27" s="83" t="s">
        <v>10</v>
      </c>
      <c r="E27" s="84">
        <f>E30+0.3*(E57+E58)</f>
        <v>2296</v>
      </c>
      <c r="F27" s="84"/>
      <c r="G27" s="85"/>
      <c r="H27" s="18"/>
      <c r="I27" s="19"/>
      <c r="J27" s="19"/>
      <c r="K27" s="19"/>
      <c r="L27" s="19"/>
      <c r="M27" s="15"/>
      <c r="N27" s="15"/>
      <c r="O27" s="15"/>
      <c r="P27" s="16"/>
    </row>
    <row r="28" spans="1:16" s="14" customFormat="1" ht="48" x14ac:dyDescent="0.2">
      <c r="A28" s="86">
        <v>23</v>
      </c>
      <c r="B28" s="13" t="s">
        <v>58</v>
      </c>
      <c r="C28" s="13" t="s">
        <v>114</v>
      </c>
      <c r="D28" s="13" t="s">
        <v>10</v>
      </c>
      <c r="E28" s="46">
        <v>2050</v>
      </c>
      <c r="F28" s="17"/>
      <c r="G28" s="78"/>
      <c r="H28" s="18"/>
      <c r="I28" s="19"/>
      <c r="J28" s="19"/>
      <c r="K28" s="19"/>
      <c r="L28" s="19"/>
      <c r="M28" s="15"/>
      <c r="N28" s="15"/>
      <c r="O28" s="15"/>
      <c r="P28" s="16"/>
    </row>
    <row r="29" spans="1:16" s="14" customFormat="1" ht="48" x14ac:dyDescent="0.2">
      <c r="A29" s="89">
        <v>24</v>
      </c>
      <c r="B29" s="13" t="s">
        <v>58</v>
      </c>
      <c r="C29" s="13" t="s">
        <v>63</v>
      </c>
      <c r="D29" s="13" t="s">
        <v>10</v>
      </c>
      <c r="E29" s="17">
        <v>8</v>
      </c>
      <c r="F29" s="17"/>
      <c r="G29" s="78"/>
      <c r="H29" s="18"/>
      <c r="I29" s="44"/>
      <c r="J29" s="44"/>
      <c r="K29" s="44"/>
      <c r="L29" s="44"/>
      <c r="M29" s="15"/>
      <c r="N29" s="15"/>
      <c r="O29" s="15"/>
      <c r="P29" s="16"/>
    </row>
    <row r="30" spans="1:16" s="14" customFormat="1" ht="36" x14ac:dyDescent="0.2">
      <c r="A30" s="86">
        <v>25</v>
      </c>
      <c r="B30" s="13" t="s">
        <v>135</v>
      </c>
      <c r="C30" s="13" t="s">
        <v>37</v>
      </c>
      <c r="D30" s="13" t="s">
        <v>10</v>
      </c>
      <c r="E30" s="17">
        <f>E28+E29+0.05*(E57+E58)</f>
        <v>2092</v>
      </c>
      <c r="F30" s="17"/>
      <c r="G30" s="78"/>
      <c r="H30" s="18"/>
      <c r="I30" s="103"/>
      <c r="J30" s="103"/>
      <c r="K30" s="103"/>
      <c r="L30" s="103"/>
      <c r="M30" s="15"/>
      <c r="N30" s="15"/>
      <c r="O30" s="15"/>
      <c r="P30" s="16"/>
    </row>
    <row r="31" spans="1:16" s="14" customFormat="1" ht="36.75" thickBot="1" x14ac:dyDescent="0.25">
      <c r="A31" s="93">
        <v>26</v>
      </c>
      <c r="B31" s="47" t="s">
        <v>144</v>
      </c>
      <c r="C31" s="47" t="s">
        <v>32</v>
      </c>
      <c r="D31" s="47" t="s">
        <v>10</v>
      </c>
      <c r="E31" s="48">
        <f>E28+E29+0.3*(E57+E58)</f>
        <v>2262</v>
      </c>
      <c r="F31" s="48"/>
      <c r="G31" s="88"/>
      <c r="H31" s="18"/>
      <c r="I31" s="103"/>
      <c r="J31" s="103"/>
      <c r="K31" s="103"/>
      <c r="L31" s="103"/>
      <c r="M31" s="15"/>
      <c r="N31" s="15"/>
      <c r="O31" s="15"/>
      <c r="P31" s="16"/>
    </row>
    <row r="32" spans="1:16" s="14" customFormat="1" ht="12.75" thickBot="1" x14ac:dyDescent="0.25">
      <c r="A32" s="26"/>
      <c r="B32" s="27"/>
      <c r="C32" s="28" t="s">
        <v>33</v>
      </c>
      <c r="D32" s="27"/>
      <c r="E32" s="29"/>
      <c r="F32" s="29"/>
      <c r="G32" s="30"/>
      <c r="H32" s="18"/>
      <c r="I32" s="19"/>
      <c r="J32" s="19"/>
      <c r="K32" s="19"/>
      <c r="L32" s="19"/>
      <c r="M32" s="15"/>
      <c r="N32" s="15"/>
      <c r="O32" s="15"/>
      <c r="P32" s="16"/>
    </row>
    <row r="33" spans="1:16" s="14" customFormat="1" ht="24" x14ac:dyDescent="0.2">
      <c r="A33" s="82">
        <v>27</v>
      </c>
      <c r="B33" s="83" t="s">
        <v>31</v>
      </c>
      <c r="C33" s="83" t="s">
        <v>30</v>
      </c>
      <c r="D33" s="83" t="s">
        <v>10</v>
      </c>
      <c r="E33" s="84">
        <v>166.3</v>
      </c>
      <c r="F33" s="84"/>
      <c r="G33" s="85"/>
      <c r="H33" s="18"/>
      <c r="I33" s="19"/>
      <c r="J33" s="19"/>
      <c r="K33" s="19"/>
      <c r="L33" s="19"/>
      <c r="M33" s="15"/>
      <c r="N33" s="15"/>
      <c r="O33" s="15"/>
      <c r="P33" s="16"/>
    </row>
    <row r="34" spans="1:16" s="14" customFormat="1" ht="48" x14ac:dyDescent="0.2">
      <c r="A34" s="86">
        <v>28</v>
      </c>
      <c r="B34" s="13" t="s">
        <v>58</v>
      </c>
      <c r="C34" s="13" t="s">
        <v>53</v>
      </c>
      <c r="D34" s="13" t="s">
        <v>10</v>
      </c>
      <c r="E34" s="17">
        <v>166.3</v>
      </c>
      <c r="F34" s="17"/>
      <c r="G34" s="78"/>
      <c r="H34" s="18"/>
      <c r="I34" s="19"/>
      <c r="J34" s="19"/>
      <c r="K34" s="19"/>
      <c r="L34" s="19"/>
      <c r="M34" s="15"/>
      <c r="N34" s="15"/>
      <c r="O34" s="15"/>
      <c r="P34" s="16"/>
    </row>
    <row r="35" spans="1:16" s="14" customFormat="1" ht="36" x14ac:dyDescent="0.2">
      <c r="A35" s="89">
        <v>29</v>
      </c>
      <c r="B35" s="13" t="s">
        <v>135</v>
      </c>
      <c r="C35" s="13" t="s">
        <v>36</v>
      </c>
      <c r="D35" s="13" t="s">
        <v>10</v>
      </c>
      <c r="E35" s="17">
        <v>166.3</v>
      </c>
      <c r="F35" s="17"/>
      <c r="G35" s="78"/>
      <c r="H35" s="18"/>
      <c r="I35" s="103"/>
      <c r="J35" s="103"/>
      <c r="K35" s="103"/>
      <c r="L35" s="103"/>
      <c r="M35" s="15"/>
      <c r="N35" s="15"/>
      <c r="O35" s="15"/>
      <c r="P35" s="16"/>
    </row>
    <row r="36" spans="1:16" s="14" customFormat="1" ht="36.75" thickBot="1" x14ac:dyDescent="0.25">
      <c r="A36" s="87">
        <v>30</v>
      </c>
      <c r="B36" s="47" t="s">
        <v>144</v>
      </c>
      <c r="C36" s="47" t="s">
        <v>35</v>
      </c>
      <c r="D36" s="47" t="s">
        <v>10</v>
      </c>
      <c r="E36" s="48">
        <v>166.3</v>
      </c>
      <c r="F36" s="48"/>
      <c r="G36" s="88"/>
      <c r="H36" s="18"/>
      <c r="I36" s="103"/>
      <c r="J36" s="103"/>
      <c r="K36" s="103"/>
      <c r="L36" s="103"/>
      <c r="M36" s="15"/>
      <c r="N36" s="15"/>
      <c r="O36" s="15"/>
      <c r="P36" s="16"/>
    </row>
    <row r="37" spans="1:16" s="14" customFormat="1" ht="12.75" thickBot="1" x14ac:dyDescent="0.25">
      <c r="A37" s="26"/>
      <c r="B37" s="27"/>
      <c r="C37" s="28" t="s">
        <v>52</v>
      </c>
      <c r="D37" s="27"/>
      <c r="E37" s="29"/>
      <c r="F37" s="29"/>
      <c r="G37" s="30"/>
      <c r="H37" s="18"/>
      <c r="I37" s="21"/>
      <c r="J37" s="21"/>
      <c r="K37" s="21"/>
      <c r="L37" s="21"/>
      <c r="M37" s="15"/>
      <c r="N37" s="15"/>
      <c r="O37" s="15"/>
      <c r="P37" s="16"/>
    </row>
    <row r="38" spans="1:16" s="14" customFormat="1" ht="24" x14ac:dyDescent="0.2">
      <c r="A38" s="89">
        <v>31</v>
      </c>
      <c r="B38" s="24" t="s">
        <v>31</v>
      </c>
      <c r="C38" s="24" t="s">
        <v>30</v>
      </c>
      <c r="D38" s="24" t="s">
        <v>10</v>
      </c>
      <c r="E38" s="25">
        <v>800</v>
      </c>
      <c r="F38" s="25"/>
      <c r="G38" s="90"/>
      <c r="H38" s="18"/>
      <c r="I38" s="21"/>
      <c r="J38" s="21"/>
      <c r="K38" s="21"/>
      <c r="L38" s="21"/>
      <c r="M38" s="15"/>
      <c r="N38" s="15"/>
      <c r="O38" s="15"/>
      <c r="P38" s="16"/>
    </row>
    <row r="39" spans="1:16" s="14" customFormat="1" ht="48" x14ac:dyDescent="0.2">
      <c r="A39" s="86">
        <v>32</v>
      </c>
      <c r="B39" s="13" t="s">
        <v>58</v>
      </c>
      <c r="C39" s="13" t="s">
        <v>54</v>
      </c>
      <c r="D39" s="13" t="s">
        <v>10</v>
      </c>
      <c r="E39" s="17">
        <v>800</v>
      </c>
      <c r="F39" s="17"/>
      <c r="G39" s="78"/>
      <c r="H39" s="18"/>
      <c r="I39" s="21"/>
      <c r="J39" s="21"/>
      <c r="K39" s="21"/>
      <c r="L39" s="21"/>
      <c r="M39" s="15"/>
      <c r="N39" s="15"/>
      <c r="O39" s="15"/>
      <c r="P39" s="16"/>
    </row>
    <row r="40" spans="1:16" s="14" customFormat="1" ht="36" x14ac:dyDescent="0.2">
      <c r="A40" s="86">
        <v>33</v>
      </c>
      <c r="B40" s="13" t="s">
        <v>135</v>
      </c>
      <c r="C40" s="13" t="s">
        <v>38</v>
      </c>
      <c r="D40" s="13" t="s">
        <v>10</v>
      </c>
      <c r="E40" s="17">
        <v>800</v>
      </c>
      <c r="F40" s="17"/>
      <c r="G40" s="78"/>
      <c r="H40" s="18"/>
      <c r="I40" s="103"/>
      <c r="J40" s="103"/>
      <c r="K40" s="103"/>
      <c r="L40" s="103"/>
      <c r="M40" s="15"/>
      <c r="N40" s="15"/>
      <c r="O40" s="15"/>
      <c r="P40" s="16"/>
    </row>
    <row r="41" spans="1:16" s="14" customFormat="1" ht="36.75" thickBot="1" x14ac:dyDescent="0.25">
      <c r="A41" s="91">
        <v>34</v>
      </c>
      <c r="B41" s="22" t="s">
        <v>144</v>
      </c>
      <c r="C41" s="22" t="s">
        <v>39</v>
      </c>
      <c r="D41" s="22" t="s">
        <v>10</v>
      </c>
      <c r="E41" s="23">
        <v>800</v>
      </c>
      <c r="F41" s="23"/>
      <c r="G41" s="92"/>
      <c r="H41" s="18"/>
      <c r="I41" s="103"/>
      <c r="J41" s="103"/>
      <c r="K41" s="103"/>
      <c r="L41" s="103"/>
      <c r="M41" s="15"/>
      <c r="N41" s="15"/>
      <c r="O41" s="15"/>
      <c r="P41" s="16"/>
    </row>
    <row r="42" spans="1:16" s="14" customFormat="1" ht="12.75" thickBot="1" x14ac:dyDescent="0.25">
      <c r="A42" s="26"/>
      <c r="B42" s="27"/>
      <c r="C42" s="28" t="s">
        <v>65</v>
      </c>
      <c r="D42" s="27"/>
      <c r="E42" s="29"/>
      <c r="F42" s="29"/>
      <c r="G42" s="30"/>
      <c r="H42" s="18"/>
      <c r="I42" s="45"/>
      <c r="J42" s="45"/>
      <c r="K42" s="45"/>
      <c r="L42" s="45"/>
      <c r="M42" s="15"/>
      <c r="N42" s="15"/>
      <c r="O42" s="15"/>
      <c r="P42" s="16"/>
    </row>
    <row r="43" spans="1:16" s="14" customFormat="1" ht="24" x14ac:dyDescent="0.2">
      <c r="A43" s="82">
        <v>35</v>
      </c>
      <c r="B43" s="83" t="s">
        <v>31</v>
      </c>
      <c r="C43" s="83" t="s">
        <v>30</v>
      </c>
      <c r="D43" s="83" t="s">
        <v>10</v>
      </c>
      <c r="E43" s="84">
        <v>140</v>
      </c>
      <c r="F43" s="84"/>
      <c r="G43" s="85"/>
      <c r="H43" s="18"/>
      <c r="I43" s="45"/>
      <c r="J43" s="45"/>
      <c r="K43" s="45"/>
      <c r="L43" s="45"/>
      <c r="M43" s="15"/>
      <c r="N43" s="15"/>
      <c r="O43" s="15"/>
      <c r="P43" s="16"/>
    </row>
    <row r="44" spans="1:16" s="14" customFormat="1" ht="48" x14ac:dyDescent="0.2">
      <c r="A44" s="86">
        <v>36</v>
      </c>
      <c r="B44" s="13" t="s">
        <v>58</v>
      </c>
      <c r="C44" s="13" t="s">
        <v>113</v>
      </c>
      <c r="D44" s="13" t="s">
        <v>10</v>
      </c>
      <c r="E44" s="17">
        <v>140</v>
      </c>
      <c r="F44" s="17"/>
      <c r="G44" s="78"/>
      <c r="H44" s="18"/>
      <c r="I44" s="45"/>
      <c r="J44" s="45"/>
      <c r="K44" s="45"/>
      <c r="L44" s="45"/>
      <c r="M44" s="15"/>
      <c r="N44" s="15"/>
      <c r="O44" s="15"/>
      <c r="P44" s="16"/>
    </row>
    <row r="45" spans="1:16" s="14" customFormat="1" ht="36" x14ac:dyDescent="0.2">
      <c r="A45" s="86">
        <v>37</v>
      </c>
      <c r="B45" s="13" t="s">
        <v>135</v>
      </c>
      <c r="C45" s="13" t="s">
        <v>38</v>
      </c>
      <c r="D45" s="13" t="s">
        <v>10</v>
      </c>
      <c r="E45" s="17">
        <v>140</v>
      </c>
      <c r="F45" s="17"/>
      <c r="G45" s="78"/>
      <c r="H45" s="18"/>
      <c r="I45" s="103"/>
      <c r="J45" s="103"/>
      <c r="K45" s="103"/>
      <c r="L45" s="103"/>
      <c r="M45" s="15"/>
      <c r="N45" s="15"/>
      <c r="O45" s="15"/>
      <c r="P45" s="16"/>
    </row>
    <row r="46" spans="1:16" s="14" customFormat="1" ht="36.75" thickBot="1" x14ac:dyDescent="0.25">
      <c r="A46" s="87">
        <v>38</v>
      </c>
      <c r="B46" s="47" t="s">
        <v>144</v>
      </c>
      <c r="C46" s="47" t="s">
        <v>39</v>
      </c>
      <c r="D46" s="47" t="s">
        <v>10</v>
      </c>
      <c r="E46" s="48">
        <v>140</v>
      </c>
      <c r="F46" s="48"/>
      <c r="G46" s="88"/>
      <c r="H46" s="18"/>
      <c r="I46" s="103"/>
      <c r="J46" s="103"/>
      <c r="K46" s="103"/>
      <c r="L46" s="103"/>
      <c r="M46" s="15"/>
      <c r="N46" s="15"/>
      <c r="O46" s="15"/>
      <c r="P46" s="16"/>
    </row>
    <row r="47" spans="1:16" s="14" customFormat="1" ht="24.75" thickBot="1" x14ac:dyDescent="0.25">
      <c r="A47" s="93"/>
      <c r="B47" s="94"/>
      <c r="C47" s="97" t="s">
        <v>131</v>
      </c>
      <c r="D47" s="94"/>
      <c r="E47" s="95"/>
      <c r="F47" s="95"/>
      <c r="G47" s="96"/>
      <c r="H47" s="18"/>
      <c r="I47" s="77"/>
      <c r="J47" s="77"/>
      <c r="K47" s="77"/>
      <c r="L47" s="77"/>
      <c r="M47" s="15"/>
      <c r="N47" s="15"/>
      <c r="O47" s="15"/>
      <c r="P47" s="16"/>
    </row>
    <row r="48" spans="1:16" s="14" customFormat="1" ht="24" x14ac:dyDescent="0.2">
      <c r="A48" s="82">
        <v>39</v>
      </c>
      <c r="B48" s="83" t="s">
        <v>127</v>
      </c>
      <c r="C48" s="83" t="s">
        <v>128</v>
      </c>
      <c r="D48" s="83" t="s">
        <v>10</v>
      </c>
      <c r="E48" s="84">
        <v>40</v>
      </c>
      <c r="F48" s="84"/>
      <c r="G48" s="85"/>
      <c r="H48" s="18"/>
      <c r="I48" s="77"/>
      <c r="J48" s="77"/>
      <c r="K48" s="77"/>
      <c r="L48" s="77"/>
      <c r="M48" s="15"/>
      <c r="N48" s="15"/>
      <c r="O48" s="15"/>
      <c r="P48" s="16"/>
    </row>
    <row r="49" spans="1:16" s="14" customFormat="1" ht="24.75" thickBot="1" x14ac:dyDescent="0.25">
      <c r="A49" s="93">
        <v>40</v>
      </c>
      <c r="B49" s="94" t="s">
        <v>129</v>
      </c>
      <c r="C49" s="94" t="s">
        <v>130</v>
      </c>
      <c r="D49" s="94" t="s">
        <v>10</v>
      </c>
      <c r="E49" s="95">
        <v>40</v>
      </c>
      <c r="F49" s="95"/>
      <c r="G49" s="96"/>
      <c r="H49" s="18"/>
      <c r="I49" s="77"/>
      <c r="J49" s="77"/>
      <c r="K49" s="77"/>
      <c r="L49" s="77"/>
      <c r="M49" s="15"/>
      <c r="N49" s="15"/>
      <c r="O49" s="15"/>
      <c r="P49" s="16"/>
    </row>
    <row r="50" spans="1:16" s="14" customFormat="1" ht="24.75" thickBot="1" x14ac:dyDescent="0.25">
      <c r="A50" s="26"/>
      <c r="B50" s="27"/>
      <c r="C50" s="28" t="s">
        <v>132</v>
      </c>
      <c r="D50" s="27"/>
      <c r="E50" s="29"/>
      <c r="F50" s="29"/>
      <c r="G50" s="30"/>
      <c r="H50" s="18"/>
      <c r="I50" s="77"/>
      <c r="J50" s="77"/>
      <c r="K50" s="77"/>
      <c r="L50" s="77"/>
      <c r="M50" s="15"/>
      <c r="N50" s="15"/>
      <c r="O50" s="15"/>
      <c r="P50" s="16"/>
    </row>
    <row r="51" spans="1:16" s="14" customFormat="1" ht="24" x14ac:dyDescent="0.2">
      <c r="A51" s="82">
        <v>41</v>
      </c>
      <c r="B51" s="83" t="s">
        <v>31</v>
      </c>
      <c r="C51" s="83" t="s">
        <v>30</v>
      </c>
      <c r="D51" s="83" t="s">
        <v>10</v>
      </c>
      <c r="E51" s="84">
        <v>25</v>
      </c>
      <c r="F51" s="84"/>
      <c r="G51" s="85"/>
      <c r="H51" s="18"/>
      <c r="I51" s="77"/>
      <c r="J51" s="77"/>
      <c r="K51" s="77"/>
      <c r="L51" s="77"/>
      <c r="M51" s="15"/>
      <c r="N51" s="15"/>
      <c r="O51" s="15"/>
      <c r="P51" s="16"/>
    </row>
    <row r="52" spans="1:16" s="14" customFormat="1" ht="24" x14ac:dyDescent="0.2">
      <c r="A52" s="86">
        <v>42</v>
      </c>
      <c r="B52" s="13" t="s">
        <v>145</v>
      </c>
      <c r="C52" s="13" t="s">
        <v>133</v>
      </c>
      <c r="D52" s="13" t="s">
        <v>10</v>
      </c>
      <c r="E52" s="17">
        <v>25</v>
      </c>
      <c r="F52" s="17"/>
      <c r="G52" s="78"/>
      <c r="H52" s="18"/>
      <c r="I52" s="77"/>
      <c r="J52" s="77"/>
      <c r="K52" s="77"/>
      <c r="L52" s="77"/>
      <c r="M52" s="15"/>
      <c r="N52" s="15"/>
      <c r="O52" s="15"/>
      <c r="P52" s="16"/>
    </row>
    <row r="53" spans="1:16" s="14" customFormat="1" ht="24" x14ac:dyDescent="0.2">
      <c r="A53" s="86">
        <v>43</v>
      </c>
      <c r="B53" s="13" t="s">
        <v>146</v>
      </c>
      <c r="C53" s="13" t="s">
        <v>130</v>
      </c>
      <c r="D53" s="13" t="s">
        <v>10</v>
      </c>
      <c r="E53" s="17">
        <v>25</v>
      </c>
      <c r="F53" s="17"/>
      <c r="G53" s="78"/>
      <c r="H53" s="18"/>
      <c r="I53" s="77"/>
      <c r="J53" s="77"/>
      <c r="K53" s="77"/>
      <c r="L53" s="77"/>
      <c r="M53" s="15"/>
      <c r="N53" s="15"/>
      <c r="O53" s="15"/>
      <c r="P53" s="16"/>
    </row>
    <row r="54" spans="1:16" s="14" customFormat="1" ht="24" x14ac:dyDescent="0.2">
      <c r="A54" s="86">
        <v>44</v>
      </c>
      <c r="B54" s="13" t="s">
        <v>147</v>
      </c>
      <c r="C54" s="13" t="s">
        <v>134</v>
      </c>
      <c r="D54" s="13" t="s">
        <v>10</v>
      </c>
      <c r="E54" s="17">
        <v>25</v>
      </c>
      <c r="F54" s="17"/>
      <c r="G54" s="78"/>
      <c r="H54" s="18"/>
      <c r="I54" s="77"/>
      <c r="J54" s="77"/>
      <c r="K54" s="77"/>
      <c r="L54" s="77"/>
      <c r="M54" s="15"/>
      <c r="N54" s="15"/>
      <c r="O54" s="15"/>
      <c r="P54" s="16"/>
    </row>
    <row r="55" spans="1:16" s="14" customFormat="1" ht="36.75" thickBot="1" x14ac:dyDescent="0.25">
      <c r="A55" s="93">
        <v>45</v>
      </c>
      <c r="B55" s="94" t="s">
        <v>135</v>
      </c>
      <c r="C55" s="94" t="s">
        <v>37</v>
      </c>
      <c r="D55" s="94" t="s">
        <v>10</v>
      </c>
      <c r="E55" s="95">
        <v>25</v>
      </c>
      <c r="F55" s="95"/>
      <c r="G55" s="96"/>
      <c r="H55" s="18"/>
      <c r="I55" s="77"/>
      <c r="J55" s="77"/>
      <c r="K55" s="77"/>
      <c r="L55" s="77"/>
      <c r="M55" s="15"/>
      <c r="N55" s="15"/>
      <c r="O55" s="15"/>
      <c r="P55" s="16"/>
    </row>
    <row r="56" spans="1:16" s="14" customFormat="1" ht="12.75" thickBot="1" x14ac:dyDescent="0.25">
      <c r="A56" s="26"/>
      <c r="B56" s="27"/>
      <c r="C56" s="28" t="s">
        <v>13</v>
      </c>
      <c r="D56" s="27"/>
      <c r="E56" s="29"/>
      <c r="F56" s="29"/>
      <c r="G56" s="30"/>
      <c r="H56" s="18"/>
      <c r="I56" s="77"/>
      <c r="J56" s="77"/>
      <c r="K56" s="77"/>
      <c r="L56" s="77"/>
      <c r="M56" s="15"/>
      <c r="N56" s="15"/>
      <c r="O56" s="15"/>
      <c r="P56" s="16"/>
    </row>
    <row r="57" spans="1:16" s="14" customFormat="1" ht="36" x14ac:dyDescent="0.2">
      <c r="A57" s="82">
        <v>46</v>
      </c>
      <c r="B57" s="83" t="s">
        <v>55</v>
      </c>
      <c r="C57" s="83" t="s">
        <v>56</v>
      </c>
      <c r="D57" s="83" t="s">
        <v>11</v>
      </c>
      <c r="E57" s="84">
        <v>550</v>
      </c>
      <c r="F57" s="84"/>
      <c r="G57" s="85"/>
      <c r="H57" s="18"/>
      <c r="I57" s="19"/>
      <c r="J57" s="19"/>
      <c r="K57" s="19"/>
      <c r="L57" s="19"/>
      <c r="M57" s="15"/>
      <c r="N57" s="15"/>
      <c r="O57" s="15"/>
      <c r="P57" s="16"/>
    </row>
    <row r="58" spans="1:16" s="14" customFormat="1" ht="36" x14ac:dyDescent="0.2">
      <c r="A58" s="86">
        <v>47</v>
      </c>
      <c r="B58" s="13" t="s">
        <v>55</v>
      </c>
      <c r="C58" s="13" t="s">
        <v>57</v>
      </c>
      <c r="D58" s="13" t="s">
        <v>11</v>
      </c>
      <c r="E58" s="17">
        <v>130</v>
      </c>
      <c r="F58" s="17"/>
      <c r="G58" s="78"/>
      <c r="H58" s="18"/>
      <c r="I58" s="19"/>
      <c r="J58" s="19"/>
      <c r="K58" s="19"/>
      <c r="L58" s="19"/>
      <c r="M58" s="15"/>
      <c r="N58" s="15"/>
      <c r="O58" s="15"/>
      <c r="P58" s="16"/>
    </row>
    <row r="59" spans="1:16" s="14" customFormat="1" ht="36" x14ac:dyDescent="0.2">
      <c r="A59" s="86">
        <v>48</v>
      </c>
      <c r="B59" s="13" t="s">
        <v>55</v>
      </c>
      <c r="C59" s="13" t="s">
        <v>140</v>
      </c>
      <c r="D59" s="13" t="s">
        <v>11</v>
      </c>
      <c r="E59" s="17">
        <v>115</v>
      </c>
      <c r="F59" s="17"/>
      <c r="G59" s="78"/>
      <c r="H59" s="18"/>
      <c r="I59" s="19"/>
      <c r="J59" s="19"/>
      <c r="K59" s="19"/>
      <c r="L59" s="19"/>
      <c r="M59" s="15"/>
      <c r="N59" s="15"/>
      <c r="O59" s="15"/>
      <c r="P59" s="16"/>
    </row>
    <row r="60" spans="1:16" s="14" customFormat="1" ht="36" x14ac:dyDescent="0.2">
      <c r="A60" s="86">
        <v>49</v>
      </c>
      <c r="B60" s="13" t="s">
        <v>61</v>
      </c>
      <c r="C60" s="13" t="s">
        <v>139</v>
      </c>
      <c r="D60" s="13" t="s">
        <v>11</v>
      </c>
      <c r="E60" s="17">
        <v>350</v>
      </c>
      <c r="F60" s="17"/>
      <c r="G60" s="78"/>
      <c r="H60" s="18"/>
      <c r="I60" s="19"/>
      <c r="J60" s="19"/>
      <c r="K60" s="19"/>
      <c r="L60" s="19"/>
      <c r="M60" s="15"/>
      <c r="N60" s="15"/>
      <c r="O60" s="15"/>
      <c r="P60" s="16"/>
    </row>
    <row r="61" spans="1:16" s="14" customFormat="1" ht="36" x14ac:dyDescent="0.2">
      <c r="A61" s="86">
        <v>50</v>
      </c>
      <c r="B61" s="13" t="s">
        <v>58</v>
      </c>
      <c r="C61" s="13" t="s">
        <v>59</v>
      </c>
      <c r="D61" s="13" t="s">
        <v>11</v>
      </c>
      <c r="E61" s="17">
        <v>245</v>
      </c>
      <c r="F61" s="17"/>
      <c r="G61" s="78"/>
      <c r="H61" s="2"/>
      <c r="I61" s="10"/>
      <c r="J61" s="10"/>
      <c r="K61" s="21"/>
      <c r="L61" s="21"/>
      <c r="M61" s="15"/>
      <c r="N61" s="15"/>
      <c r="O61" s="15"/>
      <c r="P61" s="16"/>
    </row>
    <row r="62" spans="1:16" s="14" customFormat="1" ht="24.75" thickBot="1" x14ac:dyDescent="0.25">
      <c r="A62" s="93">
        <v>51</v>
      </c>
      <c r="B62" s="94" t="s">
        <v>148</v>
      </c>
      <c r="C62" s="94" t="s">
        <v>40</v>
      </c>
      <c r="D62" s="94" t="s">
        <v>10</v>
      </c>
      <c r="E62" s="95">
        <v>8</v>
      </c>
      <c r="F62" s="95"/>
      <c r="G62" s="96"/>
      <c r="H62" s="18"/>
      <c r="I62" s="103"/>
      <c r="J62" s="103"/>
      <c r="K62" s="103"/>
      <c r="L62" s="103"/>
      <c r="M62" s="15"/>
      <c r="N62" s="15"/>
      <c r="O62" s="15"/>
      <c r="P62" s="16"/>
    </row>
    <row r="63" spans="1:16" s="14" customFormat="1" ht="12.75" thickBot="1" x14ac:dyDescent="0.25">
      <c r="A63" s="26"/>
      <c r="B63" s="27"/>
      <c r="C63" s="28" t="s">
        <v>51</v>
      </c>
      <c r="D63" s="27"/>
      <c r="E63" s="29"/>
      <c r="F63" s="29"/>
      <c r="G63" s="30"/>
      <c r="H63" s="18"/>
      <c r="I63" s="20"/>
      <c r="J63" s="20"/>
      <c r="K63" s="20"/>
      <c r="L63" s="20"/>
      <c r="M63" s="15"/>
      <c r="N63" s="15"/>
      <c r="O63" s="15"/>
      <c r="P63" s="16"/>
    </row>
    <row r="64" spans="1:16" s="14" customFormat="1" ht="24" x14ac:dyDescent="0.2">
      <c r="A64" s="89">
        <v>52</v>
      </c>
      <c r="B64" s="24" t="s">
        <v>60</v>
      </c>
      <c r="C64" s="24" t="s">
        <v>137</v>
      </c>
      <c r="D64" s="24" t="s">
        <v>10</v>
      </c>
      <c r="E64" s="25">
        <v>1270</v>
      </c>
      <c r="F64" s="25"/>
      <c r="G64" s="90"/>
      <c r="H64" s="18"/>
      <c r="I64" s="20"/>
      <c r="J64" s="20"/>
      <c r="K64" s="20"/>
      <c r="L64" s="20"/>
      <c r="M64" s="15"/>
      <c r="N64" s="15"/>
      <c r="O64" s="15"/>
      <c r="P64" s="16"/>
    </row>
    <row r="65" spans="1:16" s="14" customFormat="1" ht="36" x14ac:dyDescent="0.2">
      <c r="A65" s="86">
        <v>53</v>
      </c>
      <c r="B65" s="13" t="s">
        <v>60</v>
      </c>
      <c r="C65" s="13" t="s">
        <v>138</v>
      </c>
      <c r="D65" s="13" t="s">
        <v>10</v>
      </c>
      <c r="E65" s="17">
        <v>1270</v>
      </c>
      <c r="F65" s="17"/>
      <c r="G65" s="78"/>
      <c r="H65" s="18"/>
      <c r="I65" s="20"/>
      <c r="J65" s="20"/>
      <c r="K65" s="20"/>
      <c r="L65" s="20"/>
      <c r="M65" s="15"/>
      <c r="N65" s="15"/>
      <c r="O65" s="15"/>
      <c r="P65" s="16"/>
    </row>
    <row r="66" spans="1:16" s="14" customFormat="1" ht="48.75" thickBot="1" x14ac:dyDescent="0.25">
      <c r="A66" s="87">
        <v>54</v>
      </c>
      <c r="B66" s="47" t="s">
        <v>60</v>
      </c>
      <c r="C66" s="47" t="s">
        <v>142</v>
      </c>
      <c r="D66" s="47" t="s">
        <v>10</v>
      </c>
      <c r="E66" s="48">
        <v>270</v>
      </c>
      <c r="F66" s="48"/>
      <c r="G66" s="88"/>
      <c r="H66" s="18"/>
      <c r="I66" s="102"/>
      <c r="J66" s="102"/>
      <c r="K66" s="102"/>
      <c r="L66" s="102"/>
      <c r="M66" s="15"/>
      <c r="N66" s="15"/>
      <c r="O66" s="15"/>
      <c r="P66" s="16"/>
    </row>
    <row r="67" spans="1:16" s="14" customFormat="1" ht="12.75" thickBot="1" x14ac:dyDescent="0.25">
      <c r="A67" s="26"/>
      <c r="B67" s="27"/>
      <c r="C67" s="28" t="s">
        <v>14</v>
      </c>
      <c r="D67" s="27"/>
      <c r="E67" s="29"/>
      <c r="F67" s="29"/>
      <c r="G67" s="30"/>
      <c r="H67" s="18"/>
      <c r="I67" s="19"/>
      <c r="J67" s="19"/>
      <c r="K67" s="19"/>
      <c r="L67" s="19"/>
      <c r="M67" s="15"/>
      <c r="N67" s="15"/>
      <c r="O67" s="15"/>
      <c r="P67" s="16"/>
    </row>
    <row r="68" spans="1:16" s="14" customFormat="1" ht="24" x14ac:dyDescent="0.2">
      <c r="A68" s="82">
        <v>55</v>
      </c>
      <c r="B68" s="83" t="s">
        <v>41</v>
      </c>
      <c r="C68" s="83" t="s">
        <v>42</v>
      </c>
      <c r="D68" s="83" t="s">
        <v>43</v>
      </c>
      <c r="E68" s="84">
        <v>4</v>
      </c>
      <c r="F68" s="84"/>
      <c r="G68" s="85"/>
      <c r="H68" s="18"/>
      <c r="I68" s="21"/>
      <c r="J68" s="21"/>
      <c r="K68" s="21"/>
      <c r="L68" s="21"/>
      <c r="M68" s="15"/>
      <c r="N68" s="15"/>
      <c r="O68" s="15"/>
      <c r="P68" s="16"/>
    </row>
    <row r="69" spans="1:16" s="14" customFormat="1" ht="24" x14ac:dyDescent="0.2">
      <c r="A69" s="86">
        <v>56</v>
      </c>
      <c r="B69" s="13" t="s">
        <v>41</v>
      </c>
      <c r="C69" s="13" t="s">
        <v>44</v>
      </c>
      <c r="D69" s="13" t="s">
        <v>8</v>
      </c>
      <c r="E69" s="17">
        <v>5</v>
      </c>
      <c r="F69" s="17"/>
      <c r="G69" s="78"/>
      <c r="H69" s="18"/>
      <c r="I69" s="21"/>
      <c r="J69" s="21"/>
      <c r="K69" s="21"/>
      <c r="L69" s="21"/>
      <c r="M69" s="15"/>
      <c r="N69" s="15"/>
      <c r="O69" s="15"/>
      <c r="P69" s="16"/>
    </row>
    <row r="70" spans="1:16" s="14" customFormat="1" ht="24" x14ac:dyDescent="0.2">
      <c r="A70" s="89">
        <v>57</v>
      </c>
      <c r="B70" s="13" t="s">
        <v>45</v>
      </c>
      <c r="C70" s="13" t="s">
        <v>46</v>
      </c>
      <c r="D70" s="13" t="s">
        <v>8</v>
      </c>
      <c r="E70" s="17">
        <v>15</v>
      </c>
      <c r="F70" s="17"/>
      <c r="G70" s="78"/>
      <c r="H70" s="18"/>
      <c r="I70" s="21"/>
      <c r="J70" s="21"/>
      <c r="K70" s="21"/>
      <c r="L70" s="21"/>
      <c r="M70" s="15"/>
      <c r="N70" s="15"/>
      <c r="O70" s="15"/>
      <c r="P70" s="16"/>
    </row>
    <row r="71" spans="1:16" s="41" customFormat="1" ht="24" x14ac:dyDescent="0.2">
      <c r="A71" s="86">
        <v>58</v>
      </c>
      <c r="B71" s="13" t="s">
        <v>45</v>
      </c>
      <c r="C71" s="13" t="s">
        <v>47</v>
      </c>
      <c r="D71" s="13" t="s">
        <v>8</v>
      </c>
      <c r="E71" s="17">
        <v>6</v>
      </c>
      <c r="F71" s="17"/>
      <c r="G71" s="78"/>
      <c r="I71" s="42"/>
      <c r="J71" s="42"/>
      <c r="K71" s="42"/>
      <c r="L71" s="42"/>
      <c r="M71" s="42"/>
      <c r="N71" s="42"/>
      <c r="O71" s="42"/>
      <c r="P71" s="43"/>
    </row>
    <row r="72" spans="1:16" s="41" customFormat="1" ht="24" x14ac:dyDescent="0.2">
      <c r="A72" s="86">
        <v>59</v>
      </c>
      <c r="B72" s="13" t="s">
        <v>45</v>
      </c>
      <c r="C72" s="13" t="s">
        <v>48</v>
      </c>
      <c r="D72" s="13" t="s">
        <v>8</v>
      </c>
      <c r="E72" s="17">
        <v>21</v>
      </c>
      <c r="F72" s="17"/>
      <c r="G72" s="78"/>
      <c r="I72" s="42"/>
      <c r="J72" s="42"/>
      <c r="K72" s="42"/>
      <c r="L72" s="42"/>
      <c r="M72" s="42"/>
      <c r="N72" s="42"/>
      <c r="O72" s="42"/>
      <c r="P72" s="43"/>
    </row>
    <row r="73" spans="1:16" s="14" customFormat="1" ht="36" x14ac:dyDescent="0.2">
      <c r="A73" s="89">
        <v>60</v>
      </c>
      <c r="B73" s="13" t="s">
        <v>49</v>
      </c>
      <c r="C73" s="13" t="s">
        <v>50</v>
      </c>
      <c r="D73" s="13" t="s">
        <v>10</v>
      </c>
      <c r="E73" s="17">
        <v>123.91</v>
      </c>
      <c r="F73" s="17"/>
      <c r="G73" s="78"/>
      <c r="H73" s="18"/>
      <c r="I73" s="21"/>
      <c r="J73" s="21"/>
      <c r="K73" s="21"/>
      <c r="L73" s="21"/>
      <c r="M73" s="15"/>
      <c r="N73" s="15"/>
      <c r="O73" s="15"/>
      <c r="P73" s="16"/>
    </row>
    <row r="74" spans="1:16" s="14" customFormat="1" ht="48" x14ac:dyDescent="0.2">
      <c r="A74" s="86">
        <v>61</v>
      </c>
      <c r="B74" s="13" t="s">
        <v>49</v>
      </c>
      <c r="C74" s="13" t="s">
        <v>141</v>
      </c>
      <c r="D74" s="13" t="s">
        <v>10</v>
      </c>
      <c r="E74" s="17">
        <v>28</v>
      </c>
      <c r="F74" s="17"/>
      <c r="G74" s="78"/>
      <c r="H74" s="18"/>
      <c r="I74" s="101"/>
      <c r="J74" s="101"/>
      <c r="K74" s="101"/>
      <c r="L74" s="101"/>
      <c r="M74" s="15"/>
      <c r="N74" s="15"/>
      <c r="O74" s="15"/>
      <c r="P74" s="16"/>
    </row>
    <row r="75" spans="1:16" s="14" customFormat="1" ht="36.75" thickBot="1" x14ac:dyDescent="0.25">
      <c r="A75" s="93">
        <v>62</v>
      </c>
      <c r="B75" s="94" t="s">
        <v>49</v>
      </c>
      <c r="C75" s="94" t="s">
        <v>64</v>
      </c>
      <c r="D75" s="94" t="s">
        <v>8</v>
      </c>
      <c r="E75" s="95">
        <v>10</v>
      </c>
      <c r="F75" s="95"/>
      <c r="G75" s="96"/>
      <c r="H75" s="18"/>
      <c r="I75" s="44"/>
      <c r="J75" s="44"/>
      <c r="K75" s="44"/>
      <c r="L75" s="44"/>
      <c r="M75" s="15"/>
      <c r="N75" s="15"/>
      <c r="O75" s="15"/>
      <c r="P75" s="16"/>
    </row>
    <row r="76" spans="1:16" s="4" customFormat="1" ht="12.75" thickBot="1" x14ac:dyDescent="0.25">
      <c r="A76" s="35"/>
      <c r="B76" s="36"/>
      <c r="C76" s="36" t="s">
        <v>150</v>
      </c>
      <c r="D76" s="36"/>
      <c r="E76" s="32"/>
      <c r="F76" s="39"/>
      <c r="G76" s="40"/>
      <c r="H76" s="3"/>
      <c r="I76" s="11"/>
      <c r="J76" s="11"/>
      <c r="K76" s="11"/>
      <c r="L76" s="11"/>
      <c r="M76" s="12"/>
      <c r="N76" s="12"/>
      <c r="O76" s="12"/>
      <c r="P76" s="6"/>
    </row>
    <row r="77" spans="1:16" x14ac:dyDescent="0.2">
      <c r="E77" s="74"/>
      <c r="F77" s="8"/>
      <c r="G77" s="8"/>
      <c r="H77" s="2"/>
      <c r="I77" s="10"/>
      <c r="J77" s="10"/>
      <c r="K77" s="10"/>
      <c r="L77" s="10"/>
    </row>
    <row r="78" spans="1:16" x14ac:dyDescent="0.2">
      <c r="E78" s="74"/>
      <c r="F78" s="8"/>
      <c r="G78" s="8"/>
      <c r="H78" s="2"/>
      <c r="I78" s="10"/>
      <c r="J78" s="10"/>
      <c r="K78" s="10"/>
      <c r="L78" s="10"/>
    </row>
    <row r="79" spans="1:16" x14ac:dyDescent="0.2">
      <c r="E79" s="74"/>
      <c r="F79" s="8"/>
      <c r="G79" s="8"/>
      <c r="H79" s="2"/>
      <c r="I79" s="10"/>
      <c r="J79" s="10"/>
      <c r="K79" s="10"/>
      <c r="L79" s="10"/>
    </row>
    <row r="80" spans="1:16" x14ac:dyDescent="0.2">
      <c r="E80" s="74"/>
      <c r="F80" s="8"/>
      <c r="G80" s="8"/>
      <c r="H80" s="2"/>
      <c r="I80" s="10"/>
      <c r="J80" s="10"/>
      <c r="K80" s="10"/>
      <c r="L80" s="10"/>
    </row>
    <row r="81" spans="5:12" x14ac:dyDescent="0.2">
      <c r="E81" s="74"/>
      <c r="F81" s="8"/>
      <c r="G81" s="8"/>
      <c r="H81" s="2"/>
      <c r="I81" s="10"/>
      <c r="J81" s="10"/>
      <c r="K81" s="10"/>
      <c r="L81" s="10"/>
    </row>
    <row r="82" spans="5:12" x14ac:dyDescent="0.2">
      <c r="E82" s="74"/>
      <c r="F82" s="8"/>
      <c r="G82" s="8"/>
      <c r="H82" s="2"/>
      <c r="I82" s="10"/>
      <c r="J82" s="10"/>
      <c r="K82" s="10"/>
      <c r="L82" s="10"/>
    </row>
    <row r="83" spans="5:12" x14ac:dyDescent="0.2">
      <c r="E83" s="74"/>
      <c r="F83" s="8"/>
      <c r="G83" s="8"/>
      <c r="H83" s="2"/>
      <c r="I83" s="10"/>
      <c r="J83" s="10"/>
      <c r="K83" s="10"/>
      <c r="L83" s="10"/>
    </row>
    <row r="84" spans="5:12" x14ac:dyDescent="0.2">
      <c r="E84" s="74"/>
      <c r="F84" s="8"/>
      <c r="G84" s="8"/>
      <c r="H84" s="2"/>
      <c r="I84" s="10"/>
      <c r="J84" s="10"/>
      <c r="K84" s="10"/>
      <c r="L84" s="10"/>
    </row>
    <row r="85" spans="5:12" x14ac:dyDescent="0.2">
      <c r="E85" s="74"/>
      <c r="F85" s="8"/>
      <c r="G85" s="8"/>
      <c r="H85" s="2"/>
      <c r="I85" s="10"/>
      <c r="J85" s="10"/>
      <c r="K85" s="10"/>
      <c r="L85" s="10"/>
    </row>
    <row r="86" spans="5:12" x14ac:dyDescent="0.2">
      <c r="E86" s="74"/>
      <c r="F86" s="8"/>
      <c r="G86" s="8"/>
      <c r="H86" s="2"/>
      <c r="I86" s="10"/>
      <c r="J86" s="10"/>
      <c r="K86" s="10"/>
      <c r="L86" s="10"/>
    </row>
    <row r="87" spans="5:12" x14ac:dyDescent="0.2">
      <c r="E87" s="74"/>
      <c r="F87" s="8"/>
      <c r="G87" s="8"/>
      <c r="H87" s="2"/>
      <c r="I87" s="10"/>
      <c r="J87" s="10"/>
      <c r="K87" s="10"/>
      <c r="L87" s="10"/>
    </row>
    <row r="88" spans="5:12" x14ac:dyDescent="0.2">
      <c r="E88" s="74"/>
      <c r="F88" s="8"/>
      <c r="G88" s="8"/>
      <c r="H88" s="2"/>
      <c r="I88" s="10"/>
      <c r="J88" s="10"/>
      <c r="K88" s="10"/>
      <c r="L88" s="10"/>
    </row>
    <row r="89" spans="5:12" x14ac:dyDescent="0.2">
      <c r="E89" s="74"/>
      <c r="F89" s="8"/>
      <c r="G89" s="8"/>
    </row>
  </sheetData>
  <mergeCells count="19">
    <mergeCell ref="I62:L62"/>
    <mergeCell ref="I11:L11"/>
    <mergeCell ref="I10:L10"/>
    <mergeCell ref="I24:L24"/>
    <mergeCell ref="I25:L25"/>
    <mergeCell ref="I30:L30"/>
    <mergeCell ref="I35:L35"/>
    <mergeCell ref="I36:L36"/>
    <mergeCell ref="I31:L31"/>
    <mergeCell ref="I13:L13"/>
    <mergeCell ref="I40:L40"/>
    <mergeCell ref="I12:L12"/>
    <mergeCell ref="I15:L15"/>
    <mergeCell ref="I16:L16"/>
    <mergeCell ref="I41:L41"/>
    <mergeCell ref="I17:L17"/>
    <mergeCell ref="I45:L45"/>
    <mergeCell ref="I46:L46"/>
    <mergeCell ref="A1:G1"/>
  </mergeCells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opLeftCell="A37" zoomScale="90" zoomScaleNormal="90" workbookViewId="0">
      <selection activeCell="I79" sqref="I79"/>
    </sheetView>
  </sheetViews>
  <sheetFormatPr defaultRowHeight="12" x14ac:dyDescent="0.2"/>
  <cols>
    <col min="1" max="1" width="3.7109375" style="7" customWidth="1"/>
    <col min="2" max="2" width="10" style="7" customWidth="1"/>
    <col min="3" max="3" width="37.7109375" style="7" customWidth="1"/>
    <col min="4" max="4" width="6.7109375" style="7" customWidth="1"/>
    <col min="5" max="5" width="9.7109375" style="75" customWidth="1"/>
    <col min="6" max="6" width="9.7109375" style="7" customWidth="1"/>
    <col min="7" max="7" width="11.7109375" style="7" customWidth="1"/>
    <col min="8" max="8" width="9.140625" style="1"/>
    <col min="9" max="9" width="9.140625" style="5"/>
    <col min="10" max="16384" width="9.140625" style="1"/>
  </cols>
  <sheetData>
    <row r="1" spans="1:9" ht="15.75" customHeight="1" thickBot="1" x14ac:dyDescent="0.25">
      <c r="A1" s="104" t="s">
        <v>103</v>
      </c>
      <c r="B1" s="105"/>
      <c r="C1" s="105"/>
      <c r="D1" s="105"/>
      <c r="E1" s="105"/>
      <c r="F1" s="105"/>
      <c r="G1" s="106"/>
    </row>
    <row r="2" spans="1:9" ht="24.75" thickBot="1" x14ac:dyDescent="0.25">
      <c r="A2" s="35" t="s">
        <v>0</v>
      </c>
      <c r="B2" s="36" t="s">
        <v>1</v>
      </c>
      <c r="C2" s="36" t="s">
        <v>2</v>
      </c>
      <c r="D2" s="37" t="s">
        <v>16</v>
      </c>
      <c r="E2" s="73" t="s">
        <v>3</v>
      </c>
      <c r="F2" s="37" t="s">
        <v>4</v>
      </c>
      <c r="G2" s="38" t="s">
        <v>5</v>
      </c>
    </row>
    <row r="3" spans="1:9" s="14" customFormat="1" ht="12.75" thickBot="1" x14ac:dyDescent="0.25">
      <c r="A3" s="26"/>
      <c r="B3" s="27"/>
      <c r="C3" s="28" t="s">
        <v>6</v>
      </c>
      <c r="D3" s="27"/>
      <c r="E3" s="27"/>
      <c r="F3" s="27"/>
      <c r="G3" s="34"/>
      <c r="I3" s="16"/>
    </row>
    <row r="4" spans="1:9" s="14" customFormat="1" ht="24" x14ac:dyDescent="0.2">
      <c r="A4" s="82">
        <v>1</v>
      </c>
      <c r="B4" s="83" t="s">
        <v>17</v>
      </c>
      <c r="C4" s="83" t="s">
        <v>18</v>
      </c>
      <c r="D4" s="83" t="s">
        <v>7</v>
      </c>
      <c r="E4" s="84">
        <v>0.34</v>
      </c>
      <c r="F4" s="84"/>
      <c r="G4" s="85"/>
      <c r="H4" s="18"/>
      <c r="I4" s="16"/>
    </row>
    <row r="5" spans="1:9" s="14" customFormat="1" ht="24" customHeight="1" x14ac:dyDescent="0.2">
      <c r="A5" s="89">
        <v>2</v>
      </c>
      <c r="B5" s="24" t="s">
        <v>109</v>
      </c>
      <c r="C5" s="24" t="s">
        <v>110</v>
      </c>
      <c r="D5" s="24" t="s">
        <v>111</v>
      </c>
      <c r="E5" s="25">
        <v>0.01</v>
      </c>
      <c r="F5" s="25"/>
      <c r="G5" s="90"/>
      <c r="H5" s="18"/>
      <c r="I5" s="16"/>
    </row>
    <row r="6" spans="1:9" s="14" customFormat="1" ht="24" customHeight="1" x14ac:dyDescent="0.2">
      <c r="A6" s="89">
        <v>3</v>
      </c>
      <c r="B6" s="24" t="s">
        <v>109</v>
      </c>
      <c r="C6" s="24" t="s">
        <v>112</v>
      </c>
      <c r="D6" s="24" t="s">
        <v>8</v>
      </c>
      <c r="E6" s="25">
        <v>13</v>
      </c>
      <c r="F6" s="25"/>
      <c r="G6" s="90"/>
      <c r="H6" s="18"/>
      <c r="I6" s="16"/>
    </row>
    <row r="7" spans="1:9" s="14" customFormat="1" ht="24" x14ac:dyDescent="0.2">
      <c r="A7" s="86">
        <v>4</v>
      </c>
      <c r="B7" s="13" t="s">
        <v>19</v>
      </c>
      <c r="C7" s="13" t="s">
        <v>20</v>
      </c>
      <c r="D7" s="13" t="s">
        <v>8</v>
      </c>
      <c r="E7" s="17">
        <v>10</v>
      </c>
      <c r="F7" s="17"/>
      <c r="G7" s="78"/>
      <c r="H7" s="18"/>
      <c r="I7" s="16"/>
    </row>
    <row r="8" spans="1:9" s="14" customFormat="1" ht="24" x14ac:dyDescent="0.2">
      <c r="A8" s="86">
        <v>5</v>
      </c>
      <c r="B8" s="13" t="s">
        <v>19</v>
      </c>
      <c r="C8" s="13" t="s">
        <v>21</v>
      </c>
      <c r="D8" s="13" t="s">
        <v>8</v>
      </c>
      <c r="E8" s="17">
        <v>9</v>
      </c>
      <c r="F8" s="17"/>
      <c r="G8" s="78"/>
      <c r="H8" s="18"/>
      <c r="I8" s="16"/>
    </row>
    <row r="9" spans="1:9" s="14" customFormat="1" ht="24" x14ac:dyDescent="0.2">
      <c r="A9" s="86">
        <v>6</v>
      </c>
      <c r="B9" s="79" t="s">
        <v>19</v>
      </c>
      <c r="C9" s="79" t="s">
        <v>123</v>
      </c>
      <c r="D9" s="79" t="s">
        <v>8</v>
      </c>
      <c r="E9" s="80">
        <v>6</v>
      </c>
      <c r="F9" s="80"/>
      <c r="G9" s="81"/>
      <c r="H9" s="18"/>
      <c r="I9" s="16"/>
    </row>
    <row r="10" spans="1:9" s="14" customFormat="1" ht="24" customHeight="1" x14ac:dyDescent="0.2">
      <c r="A10" s="86">
        <v>7</v>
      </c>
      <c r="B10" s="13" t="s">
        <v>22</v>
      </c>
      <c r="C10" s="13" t="s">
        <v>23</v>
      </c>
      <c r="D10" s="13" t="s">
        <v>9</v>
      </c>
      <c r="E10" s="17">
        <v>120</v>
      </c>
      <c r="F10" s="17"/>
      <c r="G10" s="78"/>
      <c r="H10" s="18"/>
      <c r="I10" s="16"/>
    </row>
    <row r="11" spans="1:9" s="14" customFormat="1" ht="24" customHeight="1" x14ac:dyDescent="0.2">
      <c r="A11" s="86">
        <v>8</v>
      </c>
      <c r="B11" s="13" t="s">
        <v>22</v>
      </c>
      <c r="C11" s="13" t="s">
        <v>24</v>
      </c>
      <c r="D11" s="13" t="s">
        <v>9</v>
      </c>
      <c r="E11" s="17">
        <v>120</v>
      </c>
      <c r="F11" s="17"/>
      <c r="G11" s="78"/>
      <c r="H11" s="18"/>
      <c r="I11" s="16"/>
    </row>
    <row r="12" spans="1:9" s="14" customFormat="1" ht="24" customHeight="1" x14ac:dyDescent="0.2">
      <c r="A12" s="86">
        <v>9</v>
      </c>
      <c r="B12" s="13" t="s">
        <v>116</v>
      </c>
      <c r="C12" s="13" t="s">
        <v>117</v>
      </c>
      <c r="D12" s="13" t="s">
        <v>10</v>
      </c>
      <c r="E12" s="17">
        <v>40</v>
      </c>
      <c r="F12" s="17"/>
      <c r="G12" s="78"/>
      <c r="H12" s="18"/>
      <c r="I12" s="16"/>
    </row>
    <row r="13" spans="1:9" s="14" customFormat="1" ht="24" customHeight="1" x14ac:dyDescent="0.2">
      <c r="A13" s="86">
        <v>10</v>
      </c>
      <c r="B13" s="13" t="s">
        <v>116</v>
      </c>
      <c r="C13" s="13" t="s">
        <v>124</v>
      </c>
      <c r="D13" s="13" t="s">
        <v>10</v>
      </c>
      <c r="E13" s="17">
        <v>25</v>
      </c>
      <c r="F13" s="17"/>
      <c r="G13" s="78"/>
      <c r="H13" s="18"/>
      <c r="I13" s="16"/>
    </row>
    <row r="14" spans="1:9" s="14" customFormat="1" ht="36" x14ac:dyDescent="0.2">
      <c r="A14" s="86">
        <v>11</v>
      </c>
      <c r="B14" s="13" t="s">
        <v>22</v>
      </c>
      <c r="C14" s="13" t="s">
        <v>25</v>
      </c>
      <c r="D14" s="13" t="s">
        <v>10</v>
      </c>
      <c r="E14" s="17">
        <f>1910+690</f>
        <v>2600</v>
      </c>
      <c r="F14" s="17"/>
      <c r="G14" s="78"/>
      <c r="H14" s="18"/>
      <c r="I14" s="16"/>
    </row>
    <row r="15" spans="1:9" s="14" customFormat="1" ht="24" customHeight="1" x14ac:dyDescent="0.2">
      <c r="A15" s="86">
        <v>12</v>
      </c>
      <c r="B15" s="13" t="s">
        <v>22</v>
      </c>
      <c r="C15" s="13" t="s">
        <v>118</v>
      </c>
      <c r="D15" s="13" t="s">
        <v>10</v>
      </c>
      <c r="E15" s="17">
        <f>1910</f>
        <v>1910</v>
      </c>
      <c r="F15" s="17"/>
      <c r="G15" s="78"/>
      <c r="H15" s="2"/>
      <c r="I15" s="16"/>
    </row>
    <row r="16" spans="1:9" s="14" customFormat="1" ht="24" customHeight="1" x14ac:dyDescent="0.2">
      <c r="A16" s="86">
        <v>13</v>
      </c>
      <c r="B16" s="13" t="s">
        <v>22</v>
      </c>
      <c r="C16" s="13" t="s">
        <v>122</v>
      </c>
      <c r="D16" s="13" t="s">
        <v>10</v>
      </c>
      <c r="E16" s="17">
        <f>690</f>
        <v>690</v>
      </c>
      <c r="F16" s="17"/>
      <c r="G16" s="78"/>
      <c r="H16" s="2"/>
      <c r="I16" s="16"/>
    </row>
    <row r="17" spans="1:9" s="14" customFormat="1" ht="36" customHeight="1" x14ac:dyDescent="0.2">
      <c r="A17" s="86">
        <v>14</v>
      </c>
      <c r="B17" s="13" t="s">
        <v>22</v>
      </c>
      <c r="C17" s="13" t="s">
        <v>62</v>
      </c>
      <c r="D17" s="13" t="s">
        <v>10</v>
      </c>
      <c r="E17" s="17">
        <v>25</v>
      </c>
      <c r="F17" s="17"/>
      <c r="G17" s="78"/>
      <c r="H17" s="18"/>
      <c r="I17" s="16"/>
    </row>
    <row r="18" spans="1:9" s="14" customFormat="1" ht="36" x14ac:dyDescent="0.2">
      <c r="A18" s="86">
        <v>15</v>
      </c>
      <c r="B18" s="13" t="s">
        <v>22</v>
      </c>
      <c r="C18" s="13" t="s">
        <v>119</v>
      </c>
      <c r="D18" s="13" t="s">
        <v>11</v>
      </c>
      <c r="E18" s="17">
        <v>670</v>
      </c>
      <c r="F18" s="17"/>
      <c r="G18" s="78"/>
      <c r="H18" s="18"/>
      <c r="I18" s="16"/>
    </row>
    <row r="19" spans="1:9" s="14" customFormat="1" ht="24" x14ac:dyDescent="0.2">
      <c r="A19" s="86">
        <v>16</v>
      </c>
      <c r="B19" s="13" t="s">
        <v>22</v>
      </c>
      <c r="C19" s="13" t="s">
        <v>120</v>
      </c>
      <c r="D19" s="13" t="s">
        <v>9</v>
      </c>
      <c r="E19" s="17">
        <f>670*0.06</f>
        <v>40.199999999999996</v>
      </c>
      <c r="F19" s="17"/>
      <c r="G19" s="78"/>
      <c r="H19" s="18"/>
      <c r="I19" s="16"/>
    </row>
    <row r="20" spans="1:9" s="14" customFormat="1" ht="24" x14ac:dyDescent="0.2">
      <c r="A20" s="86">
        <v>17</v>
      </c>
      <c r="B20" s="79" t="s">
        <v>22</v>
      </c>
      <c r="C20" s="79" t="s">
        <v>121</v>
      </c>
      <c r="D20" s="79" t="s">
        <v>11</v>
      </c>
      <c r="E20" s="80">
        <v>330</v>
      </c>
      <c r="F20" s="80"/>
      <c r="G20" s="81"/>
      <c r="H20" s="18"/>
      <c r="I20" s="16"/>
    </row>
    <row r="21" spans="1:9" s="14" customFormat="1" ht="36" x14ac:dyDescent="0.2">
      <c r="A21" s="86">
        <v>18</v>
      </c>
      <c r="B21" s="13" t="s">
        <v>22</v>
      </c>
      <c r="C21" s="13" t="s">
        <v>125</v>
      </c>
      <c r="D21" s="13" t="s">
        <v>11</v>
      </c>
      <c r="E21" s="17">
        <v>41.6</v>
      </c>
      <c r="F21" s="17"/>
      <c r="G21" s="78"/>
      <c r="H21" s="18"/>
      <c r="I21" s="16"/>
    </row>
    <row r="22" spans="1:9" s="14" customFormat="1" ht="36.75" thickBot="1" x14ac:dyDescent="0.25">
      <c r="A22" s="87">
        <v>19</v>
      </c>
      <c r="B22" s="98" t="s">
        <v>143</v>
      </c>
      <c r="C22" s="98" t="s">
        <v>126</v>
      </c>
      <c r="D22" s="98" t="s">
        <v>10</v>
      </c>
      <c r="E22" s="99">
        <v>24.7</v>
      </c>
      <c r="F22" s="99"/>
      <c r="G22" s="100"/>
      <c r="H22" s="18"/>
      <c r="I22" s="16"/>
    </row>
    <row r="23" spans="1:9" s="14" customFormat="1" ht="12.75" thickBot="1" x14ac:dyDescent="0.25">
      <c r="A23" s="26"/>
      <c r="B23" s="27"/>
      <c r="C23" s="28" t="s">
        <v>12</v>
      </c>
      <c r="D23" s="27"/>
      <c r="E23" s="29"/>
      <c r="F23" s="29"/>
      <c r="G23" s="30"/>
      <c r="H23" s="18"/>
      <c r="I23" s="16"/>
    </row>
    <row r="24" spans="1:9" s="14" customFormat="1" ht="24" customHeight="1" x14ac:dyDescent="0.2">
      <c r="A24" s="82">
        <v>20</v>
      </c>
      <c r="B24" s="83" t="s">
        <v>29</v>
      </c>
      <c r="C24" s="83" t="s">
        <v>27</v>
      </c>
      <c r="D24" s="83" t="s">
        <v>9</v>
      </c>
      <c r="E24" s="84">
        <v>1626.39</v>
      </c>
      <c r="F24" s="84"/>
      <c r="G24" s="85"/>
      <c r="H24" s="18"/>
      <c r="I24" s="16"/>
    </row>
    <row r="25" spans="1:9" s="14" customFormat="1" ht="36.75" customHeight="1" thickBot="1" x14ac:dyDescent="0.25">
      <c r="A25" s="87">
        <v>21</v>
      </c>
      <c r="B25" s="47" t="s">
        <v>26</v>
      </c>
      <c r="C25" s="47" t="s">
        <v>28</v>
      </c>
      <c r="D25" s="47" t="s">
        <v>9</v>
      </c>
      <c r="E25" s="48">
        <v>122.8</v>
      </c>
      <c r="F25" s="48"/>
      <c r="G25" s="88"/>
      <c r="H25" s="18"/>
      <c r="I25" s="16"/>
    </row>
    <row r="26" spans="1:9" s="14" customFormat="1" ht="12.75" thickBot="1" x14ac:dyDescent="0.25">
      <c r="A26" s="31"/>
      <c r="B26" s="28"/>
      <c r="C26" s="28" t="s">
        <v>34</v>
      </c>
      <c r="D26" s="28"/>
      <c r="E26" s="32"/>
      <c r="F26" s="32"/>
      <c r="G26" s="33"/>
      <c r="H26" s="18"/>
      <c r="I26" s="16"/>
    </row>
    <row r="27" spans="1:9" s="14" customFormat="1" ht="24" x14ac:dyDescent="0.2">
      <c r="A27" s="82">
        <v>22</v>
      </c>
      <c r="B27" s="83" t="s">
        <v>31</v>
      </c>
      <c r="C27" s="83" t="s">
        <v>30</v>
      </c>
      <c r="D27" s="83" t="s">
        <v>10</v>
      </c>
      <c r="E27" s="84">
        <f>E30+0.3*(E57+E58)</f>
        <v>2296</v>
      </c>
      <c r="F27" s="84"/>
      <c r="G27" s="85"/>
      <c r="H27" s="18"/>
      <c r="I27" s="16"/>
    </row>
    <row r="28" spans="1:9" s="14" customFormat="1" ht="48" x14ac:dyDescent="0.2">
      <c r="A28" s="86">
        <v>23</v>
      </c>
      <c r="B28" s="13" t="s">
        <v>58</v>
      </c>
      <c r="C28" s="13" t="s">
        <v>114</v>
      </c>
      <c r="D28" s="13" t="s">
        <v>10</v>
      </c>
      <c r="E28" s="46">
        <v>2050</v>
      </c>
      <c r="F28" s="17"/>
      <c r="G28" s="78"/>
      <c r="H28" s="18"/>
      <c r="I28" s="16"/>
    </row>
    <row r="29" spans="1:9" s="14" customFormat="1" ht="48" x14ac:dyDescent="0.2">
      <c r="A29" s="89">
        <v>24</v>
      </c>
      <c r="B29" s="13" t="s">
        <v>58</v>
      </c>
      <c r="C29" s="13" t="s">
        <v>63</v>
      </c>
      <c r="D29" s="13" t="s">
        <v>10</v>
      </c>
      <c r="E29" s="17">
        <v>8</v>
      </c>
      <c r="F29" s="17"/>
      <c r="G29" s="78"/>
      <c r="H29" s="18"/>
      <c r="I29" s="16"/>
    </row>
    <row r="30" spans="1:9" s="14" customFormat="1" ht="36" x14ac:dyDescent="0.2">
      <c r="A30" s="86">
        <v>25</v>
      </c>
      <c r="B30" s="13" t="s">
        <v>135</v>
      </c>
      <c r="C30" s="13" t="s">
        <v>37</v>
      </c>
      <c r="D30" s="13" t="s">
        <v>10</v>
      </c>
      <c r="E30" s="17">
        <f>E28+E29+0.05*(E57+E58)</f>
        <v>2092</v>
      </c>
      <c r="F30" s="17"/>
      <c r="G30" s="78"/>
      <c r="H30" s="18"/>
      <c r="I30" s="16"/>
    </row>
    <row r="31" spans="1:9" s="14" customFormat="1" ht="36.75" thickBot="1" x14ac:dyDescent="0.25">
      <c r="A31" s="93">
        <v>26</v>
      </c>
      <c r="B31" s="47" t="s">
        <v>144</v>
      </c>
      <c r="C31" s="47" t="s">
        <v>32</v>
      </c>
      <c r="D31" s="47" t="s">
        <v>10</v>
      </c>
      <c r="E31" s="48">
        <f>E28+E29+0.3*(E57+E58)</f>
        <v>2262</v>
      </c>
      <c r="F31" s="48"/>
      <c r="G31" s="88"/>
      <c r="H31" s="18"/>
      <c r="I31" s="16"/>
    </row>
    <row r="32" spans="1:9" s="14" customFormat="1" ht="12.75" thickBot="1" x14ac:dyDescent="0.25">
      <c r="A32" s="26"/>
      <c r="B32" s="27"/>
      <c r="C32" s="28" t="s">
        <v>33</v>
      </c>
      <c r="D32" s="27"/>
      <c r="E32" s="29"/>
      <c r="F32" s="29"/>
      <c r="G32" s="30"/>
      <c r="H32" s="18"/>
      <c r="I32" s="16"/>
    </row>
    <row r="33" spans="1:9" s="14" customFormat="1" ht="24" x14ac:dyDescent="0.2">
      <c r="A33" s="82">
        <v>27</v>
      </c>
      <c r="B33" s="83" t="s">
        <v>31</v>
      </c>
      <c r="C33" s="83" t="s">
        <v>30</v>
      </c>
      <c r="D33" s="83" t="s">
        <v>10</v>
      </c>
      <c r="E33" s="84">
        <v>166.3</v>
      </c>
      <c r="F33" s="84"/>
      <c r="G33" s="85"/>
      <c r="H33" s="18"/>
      <c r="I33" s="16"/>
    </row>
    <row r="34" spans="1:9" s="14" customFormat="1" ht="48" x14ac:dyDescent="0.2">
      <c r="A34" s="86">
        <v>28</v>
      </c>
      <c r="B34" s="13" t="s">
        <v>58</v>
      </c>
      <c r="C34" s="13" t="s">
        <v>53</v>
      </c>
      <c r="D34" s="13" t="s">
        <v>10</v>
      </c>
      <c r="E34" s="17">
        <v>166.3</v>
      </c>
      <c r="F34" s="17"/>
      <c r="G34" s="78"/>
      <c r="H34" s="18"/>
      <c r="I34" s="16"/>
    </row>
    <row r="35" spans="1:9" s="14" customFormat="1" ht="36" x14ac:dyDescent="0.2">
      <c r="A35" s="89">
        <v>29</v>
      </c>
      <c r="B35" s="13" t="s">
        <v>135</v>
      </c>
      <c r="C35" s="13" t="s">
        <v>36</v>
      </c>
      <c r="D35" s="13" t="s">
        <v>10</v>
      </c>
      <c r="E35" s="17">
        <v>166.3</v>
      </c>
      <c r="F35" s="17"/>
      <c r="G35" s="78"/>
      <c r="H35" s="18"/>
      <c r="I35" s="16"/>
    </row>
    <row r="36" spans="1:9" s="14" customFormat="1" ht="36.75" thickBot="1" x14ac:dyDescent="0.25">
      <c r="A36" s="87">
        <v>30</v>
      </c>
      <c r="B36" s="47" t="s">
        <v>144</v>
      </c>
      <c r="C36" s="47" t="s">
        <v>35</v>
      </c>
      <c r="D36" s="47" t="s">
        <v>10</v>
      </c>
      <c r="E36" s="48">
        <v>166.3</v>
      </c>
      <c r="F36" s="48"/>
      <c r="G36" s="88"/>
      <c r="H36" s="18"/>
      <c r="I36" s="16"/>
    </row>
    <row r="37" spans="1:9" s="14" customFormat="1" ht="12.75" thickBot="1" x14ac:dyDescent="0.25">
      <c r="A37" s="26"/>
      <c r="B37" s="27"/>
      <c r="C37" s="28" t="s">
        <v>52</v>
      </c>
      <c r="D37" s="27"/>
      <c r="E37" s="29"/>
      <c r="F37" s="29"/>
      <c r="G37" s="30"/>
      <c r="H37" s="18"/>
      <c r="I37" s="16"/>
    </row>
    <row r="38" spans="1:9" s="14" customFormat="1" ht="24" x14ac:dyDescent="0.2">
      <c r="A38" s="89">
        <v>31</v>
      </c>
      <c r="B38" s="24" t="s">
        <v>31</v>
      </c>
      <c r="C38" s="24" t="s">
        <v>30</v>
      </c>
      <c r="D38" s="24" t="s">
        <v>10</v>
      </c>
      <c r="E38" s="25">
        <v>800</v>
      </c>
      <c r="F38" s="25"/>
      <c r="G38" s="90"/>
      <c r="H38" s="18"/>
      <c r="I38" s="16"/>
    </row>
    <row r="39" spans="1:9" s="14" customFormat="1" ht="48" x14ac:dyDescent="0.2">
      <c r="A39" s="86">
        <v>32</v>
      </c>
      <c r="B39" s="13" t="s">
        <v>58</v>
      </c>
      <c r="C39" s="13" t="s">
        <v>54</v>
      </c>
      <c r="D39" s="13" t="s">
        <v>10</v>
      </c>
      <c r="E39" s="17">
        <v>800</v>
      </c>
      <c r="F39" s="17"/>
      <c r="G39" s="78"/>
      <c r="H39" s="18"/>
      <c r="I39" s="16"/>
    </row>
    <row r="40" spans="1:9" s="14" customFormat="1" ht="36" x14ac:dyDescent="0.2">
      <c r="A40" s="86">
        <v>33</v>
      </c>
      <c r="B40" s="13" t="s">
        <v>135</v>
      </c>
      <c r="C40" s="13" t="s">
        <v>38</v>
      </c>
      <c r="D40" s="13" t="s">
        <v>10</v>
      </c>
      <c r="E40" s="17">
        <v>800</v>
      </c>
      <c r="F40" s="17"/>
      <c r="G40" s="78"/>
      <c r="H40" s="18"/>
      <c r="I40" s="16"/>
    </row>
    <row r="41" spans="1:9" s="14" customFormat="1" ht="36.75" thickBot="1" x14ac:dyDescent="0.25">
      <c r="A41" s="91">
        <v>34</v>
      </c>
      <c r="B41" s="22" t="s">
        <v>144</v>
      </c>
      <c r="C41" s="22" t="s">
        <v>39</v>
      </c>
      <c r="D41" s="22" t="s">
        <v>10</v>
      </c>
      <c r="E41" s="23">
        <v>800</v>
      </c>
      <c r="F41" s="23"/>
      <c r="G41" s="92"/>
      <c r="H41" s="18"/>
      <c r="I41" s="16"/>
    </row>
    <row r="42" spans="1:9" s="14" customFormat="1" ht="12.75" thickBot="1" x14ac:dyDescent="0.25">
      <c r="A42" s="26"/>
      <c r="B42" s="27"/>
      <c r="C42" s="28" t="s">
        <v>65</v>
      </c>
      <c r="D42" s="27"/>
      <c r="E42" s="29"/>
      <c r="F42" s="29"/>
      <c r="G42" s="30"/>
      <c r="H42" s="18"/>
      <c r="I42" s="16"/>
    </row>
    <row r="43" spans="1:9" s="14" customFormat="1" ht="24" x14ac:dyDescent="0.2">
      <c r="A43" s="82">
        <v>35</v>
      </c>
      <c r="B43" s="83" t="s">
        <v>31</v>
      </c>
      <c r="C43" s="83" t="s">
        <v>30</v>
      </c>
      <c r="D43" s="83" t="s">
        <v>10</v>
      </c>
      <c r="E43" s="84">
        <v>140</v>
      </c>
      <c r="F43" s="84"/>
      <c r="G43" s="85"/>
      <c r="H43" s="18"/>
      <c r="I43" s="16"/>
    </row>
    <row r="44" spans="1:9" s="14" customFormat="1" ht="48" x14ac:dyDescent="0.2">
      <c r="A44" s="86">
        <v>36</v>
      </c>
      <c r="B44" s="13" t="s">
        <v>58</v>
      </c>
      <c r="C44" s="13" t="s">
        <v>113</v>
      </c>
      <c r="D44" s="13" t="s">
        <v>10</v>
      </c>
      <c r="E44" s="17">
        <v>140</v>
      </c>
      <c r="F44" s="17"/>
      <c r="G44" s="78"/>
      <c r="H44" s="18"/>
      <c r="I44" s="16"/>
    </row>
    <row r="45" spans="1:9" s="14" customFormat="1" ht="36" x14ac:dyDescent="0.2">
      <c r="A45" s="86">
        <v>37</v>
      </c>
      <c r="B45" s="13" t="s">
        <v>135</v>
      </c>
      <c r="C45" s="13" t="s">
        <v>38</v>
      </c>
      <c r="D45" s="13" t="s">
        <v>10</v>
      </c>
      <c r="E45" s="17">
        <v>140</v>
      </c>
      <c r="F45" s="17"/>
      <c r="G45" s="78"/>
      <c r="H45" s="18"/>
      <c r="I45" s="16"/>
    </row>
    <row r="46" spans="1:9" s="14" customFormat="1" ht="36.75" thickBot="1" x14ac:dyDescent="0.25">
      <c r="A46" s="87">
        <v>38</v>
      </c>
      <c r="B46" s="47" t="s">
        <v>144</v>
      </c>
      <c r="C46" s="47" t="s">
        <v>39</v>
      </c>
      <c r="D46" s="47" t="s">
        <v>10</v>
      </c>
      <c r="E46" s="48">
        <v>140</v>
      </c>
      <c r="F46" s="48"/>
      <c r="G46" s="88"/>
      <c r="H46" s="18"/>
      <c r="I46" s="16"/>
    </row>
    <row r="47" spans="1:9" s="14" customFormat="1" ht="24.75" thickBot="1" x14ac:dyDescent="0.25">
      <c r="A47" s="93"/>
      <c r="B47" s="94"/>
      <c r="C47" s="97" t="s">
        <v>131</v>
      </c>
      <c r="D47" s="94"/>
      <c r="E47" s="95"/>
      <c r="F47" s="95"/>
      <c r="G47" s="96"/>
      <c r="H47" s="18"/>
      <c r="I47" s="16"/>
    </row>
    <row r="48" spans="1:9" s="14" customFormat="1" ht="24" x14ac:dyDescent="0.2">
      <c r="A48" s="82">
        <v>39</v>
      </c>
      <c r="B48" s="83" t="s">
        <v>127</v>
      </c>
      <c r="C48" s="83" t="s">
        <v>128</v>
      </c>
      <c r="D48" s="83" t="s">
        <v>10</v>
      </c>
      <c r="E48" s="84">
        <v>40</v>
      </c>
      <c r="F48" s="84"/>
      <c r="G48" s="85"/>
      <c r="H48" s="18"/>
      <c r="I48" s="16"/>
    </row>
    <row r="49" spans="1:9" s="14" customFormat="1" ht="24.75" thickBot="1" x14ac:dyDescent="0.25">
      <c r="A49" s="93">
        <v>40</v>
      </c>
      <c r="B49" s="94" t="s">
        <v>129</v>
      </c>
      <c r="C49" s="94" t="s">
        <v>130</v>
      </c>
      <c r="D49" s="94" t="s">
        <v>10</v>
      </c>
      <c r="E49" s="95">
        <v>40</v>
      </c>
      <c r="F49" s="95"/>
      <c r="G49" s="96"/>
      <c r="H49" s="18"/>
      <c r="I49" s="16"/>
    </row>
    <row r="50" spans="1:9" s="14" customFormat="1" ht="24.75" thickBot="1" x14ac:dyDescent="0.25">
      <c r="A50" s="26"/>
      <c r="B50" s="27"/>
      <c r="C50" s="28" t="s">
        <v>132</v>
      </c>
      <c r="D50" s="27"/>
      <c r="E50" s="29"/>
      <c r="F50" s="29"/>
      <c r="G50" s="30"/>
      <c r="H50" s="18"/>
      <c r="I50" s="16"/>
    </row>
    <row r="51" spans="1:9" s="14" customFormat="1" ht="24" x14ac:dyDescent="0.2">
      <c r="A51" s="82">
        <v>41</v>
      </c>
      <c r="B51" s="83" t="s">
        <v>31</v>
      </c>
      <c r="C51" s="83" t="s">
        <v>30</v>
      </c>
      <c r="D51" s="83" t="s">
        <v>10</v>
      </c>
      <c r="E51" s="84">
        <v>25</v>
      </c>
      <c r="F51" s="84"/>
      <c r="G51" s="85"/>
      <c r="H51" s="18"/>
      <c r="I51" s="16"/>
    </row>
    <row r="52" spans="1:9" s="14" customFormat="1" ht="24" x14ac:dyDescent="0.2">
      <c r="A52" s="86">
        <v>42</v>
      </c>
      <c r="B52" s="13" t="s">
        <v>145</v>
      </c>
      <c r="C52" s="13" t="s">
        <v>133</v>
      </c>
      <c r="D52" s="13" t="s">
        <v>10</v>
      </c>
      <c r="E52" s="17">
        <v>25</v>
      </c>
      <c r="F52" s="17"/>
      <c r="G52" s="78"/>
      <c r="H52" s="18"/>
      <c r="I52" s="16"/>
    </row>
    <row r="53" spans="1:9" s="14" customFormat="1" ht="24" x14ac:dyDescent="0.2">
      <c r="A53" s="86">
        <v>43</v>
      </c>
      <c r="B53" s="13" t="s">
        <v>146</v>
      </c>
      <c r="C53" s="13" t="s">
        <v>130</v>
      </c>
      <c r="D53" s="13" t="s">
        <v>10</v>
      </c>
      <c r="E53" s="17">
        <v>25</v>
      </c>
      <c r="F53" s="17"/>
      <c r="G53" s="78"/>
      <c r="H53" s="18"/>
      <c r="I53" s="16"/>
    </row>
    <row r="54" spans="1:9" s="14" customFormat="1" ht="24" x14ac:dyDescent="0.2">
      <c r="A54" s="86">
        <v>44</v>
      </c>
      <c r="B54" s="13" t="s">
        <v>147</v>
      </c>
      <c r="C54" s="13" t="s">
        <v>134</v>
      </c>
      <c r="D54" s="13" t="s">
        <v>10</v>
      </c>
      <c r="E54" s="17">
        <v>25</v>
      </c>
      <c r="F54" s="17"/>
      <c r="G54" s="78"/>
      <c r="H54" s="18"/>
      <c r="I54" s="16"/>
    </row>
    <row r="55" spans="1:9" s="14" customFormat="1" ht="36.75" thickBot="1" x14ac:dyDescent="0.25">
      <c r="A55" s="93">
        <v>45</v>
      </c>
      <c r="B55" s="94" t="s">
        <v>135</v>
      </c>
      <c r="C55" s="94" t="s">
        <v>37</v>
      </c>
      <c r="D55" s="94" t="s">
        <v>10</v>
      </c>
      <c r="E55" s="95">
        <v>25</v>
      </c>
      <c r="F55" s="95"/>
      <c r="G55" s="96"/>
      <c r="H55" s="18"/>
      <c r="I55" s="16"/>
    </row>
    <row r="56" spans="1:9" s="14" customFormat="1" ht="12.75" thickBot="1" x14ac:dyDescent="0.25">
      <c r="A56" s="26"/>
      <c r="B56" s="27"/>
      <c r="C56" s="28" t="s">
        <v>13</v>
      </c>
      <c r="D56" s="27"/>
      <c r="E56" s="29"/>
      <c r="F56" s="29"/>
      <c r="G56" s="30"/>
      <c r="H56" s="18"/>
      <c r="I56" s="16"/>
    </row>
    <row r="57" spans="1:9" s="14" customFormat="1" ht="36" x14ac:dyDescent="0.2">
      <c r="A57" s="82">
        <v>46</v>
      </c>
      <c r="B57" s="83" t="s">
        <v>55</v>
      </c>
      <c r="C57" s="83" t="s">
        <v>56</v>
      </c>
      <c r="D57" s="83" t="s">
        <v>11</v>
      </c>
      <c r="E57" s="84">
        <v>550</v>
      </c>
      <c r="F57" s="84"/>
      <c r="G57" s="85"/>
      <c r="H57" s="18"/>
      <c r="I57" s="16"/>
    </row>
    <row r="58" spans="1:9" s="14" customFormat="1" ht="36" x14ac:dyDescent="0.2">
      <c r="A58" s="86">
        <v>47</v>
      </c>
      <c r="B58" s="13" t="s">
        <v>55</v>
      </c>
      <c r="C58" s="13" t="s">
        <v>57</v>
      </c>
      <c r="D58" s="13" t="s">
        <v>11</v>
      </c>
      <c r="E58" s="17">
        <v>130</v>
      </c>
      <c r="F58" s="17"/>
      <c r="G58" s="78"/>
      <c r="H58" s="18"/>
      <c r="I58" s="16"/>
    </row>
    <row r="59" spans="1:9" s="14" customFormat="1" ht="36" x14ac:dyDescent="0.2">
      <c r="A59" s="86">
        <v>48</v>
      </c>
      <c r="B59" s="13" t="s">
        <v>55</v>
      </c>
      <c r="C59" s="13" t="s">
        <v>140</v>
      </c>
      <c r="D59" s="13" t="s">
        <v>11</v>
      </c>
      <c r="E59" s="17">
        <v>115</v>
      </c>
      <c r="F59" s="17"/>
      <c r="G59" s="78"/>
      <c r="H59" s="18"/>
      <c r="I59" s="16"/>
    </row>
    <row r="60" spans="1:9" s="14" customFormat="1" ht="36" x14ac:dyDescent="0.2">
      <c r="A60" s="86">
        <v>49</v>
      </c>
      <c r="B60" s="13" t="s">
        <v>61</v>
      </c>
      <c r="C60" s="13" t="s">
        <v>139</v>
      </c>
      <c r="D60" s="13" t="s">
        <v>11</v>
      </c>
      <c r="E60" s="17">
        <v>350</v>
      </c>
      <c r="F60" s="17"/>
      <c r="G60" s="78"/>
      <c r="H60" s="18"/>
      <c r="I60" s="16"/>
    </row>
    <row r="61" spans="1:9" s="14" customFormat="1" ht="36" x14ac:dyDescent="0.2">
      <c r="A61" s="86">
        <v>50</v>
      </c>
      <c r="B61" s="13" t="s">
        <v>58</v>
      </c>
      <c r="C61" s="13" t="s">
        <v>59</v>
      </c>
      <c r="D61" s="13" t="s">
        <v>11</v>
      </c>
      <c r="E61" s="17">
        <v>245</v>
      </c>
      <c r="F61" s="17"/>
      <c r="G61" s="78"/>
      <c r="H61" s="2"/>
      <c r="I61" s="16"/>
    </row>
    <row r="62" spans="1:9" s="14" customFormat="1" ht="24.75" thickBot="1" x14ac:dyDescent="0.25">
      <c r="A62" s="93">
        <v>51</v>
      </c>
      <c r="B62" s="94" t="s">
        <v>148</v>
      </c>
      <c r="C62" s="94" t="s">
        <v>40</v>
      </c>
      <c r="D62" s="94" t="s">
        <v>10</v>
      </c>
      <c r="E62" s="95">
        <v>8</v>
      </c>
      <c r="F62" s="95"/>
      <c r="G62" s="96"/>
      <c r="H62" s="18"/>
      <c r="I62" s="16"/>
    </row>
    <row r="63" spans="1:9" s="14" customFormat="1" ht="12.75" thickBot="1" x14ac:dyDescent="0.25">
      <c r="A63" s="26"/>
      <c r="B63" s="27"/>
      <c r="C63" s="28" t="s">
        <v>51</v>
      </c>
      <c r="D63" s="27"/>
      <c r="E63" s="29"/>
      <c r="F63" s="29"/>
      <c r="G63" s="30"/>
      <c r="H63" s="18"/>
      <c r="I63" s="16"/>
    </row>
    <row r="64" spans="1:9" s="14" customFormat="1" ht="24" x14ac:dyDescent="0.2">
      <c r="A64" s="89">
        <v>52</v>
      </c>
      <c r="B64" s="24" t="s">
        <v>60</v>
      </c>
      <c r="C64" s="83" t="s">
        <v>137</v>
      </c>
      <c r="D64" s="83" t="s">
        <v>10</v>
      </c>
      <c r="E64" s="84">
        <v>1270</v>
      </c>
      <c r="F64" s="84"/>
      <c r="G64" s="85"/>
      <c r="H64" s="18"/>
      <c r="I64" s="16"/>
    </row>
    <row r="65" spans="1:9" s="14" customFormat="1" ht="36" x14ac:dyDescent="0.2">
      <c r="A65" s="86">
        <v>53</v>
      </c>
      <c r="B65" s="13" t="s">
        <v>60</v>
      </c>
      <c r="C65" s="13" t="s">
        <v>138</v>
      </c>
      <c r="D65" s="13" t="s">
        <v>10</v>
      </c>
      <c r="E65" s="17">
        <v>1270</v>
      </c>
      <c r="F65" s="17"/>
      <c r="G65" s="78"/>
      <c r="H65" s="18"/>
      <c r="I65" s="16"/>
    </row>
    <row r="66" spans="1:9" s="14" customFormat="1" ht="48.75" thickBot="1" x14ac:dyDescent="0.25">
      <c r="A66" s="87">
        <v>54</v>
      </c>
      <c r="B66" s="47" t="s">
        <v>60</v>
      </c>
      <c r="C66" s="47" t="s">
        <v>142</v>
      </c>
      <c r="D66" s="47" t="s">
        <v>10</v>
      </c>
      <c r="E66" s="48">
        <v>270</v>
      </c>
      <c r="F66" s="48"/>
      <c r="G66" s="88"/>
      <c r="H66" s="18"/>
      <c r="I66" s="16"/>
    </row>
    <row r="67" spans="1:9" s="14" customFormat="1" ht="12.75" thickBot="1" x14ac:dyDescent="0.25">
      <c r="A67" s="26"/>
      <c r="B67" s="27"/>
      <c r="C67" s="28" t="s">
        <v>14</v>
      </c>
      <c r="D67" s="27"/>
      <c r="E67" s="29"/>
      <c r="F67" s="29"/>
      <c r="G67" s="30"/>
      <c r="H67" s="18"/>
      <c r="I67" s="16"/>
    </row>
    <row r="68" spans="1:9" s="14" customFormat="1" ht="24" x14ac:dyDescent="0.2">
      <c r="A68" s="82">
        <v>55</v>
      </c>
      <c r="B68" s="83" t="s">
        <v>41</v>
      </c>
      <c r="C68" s="83" t="s">
        <v>42</v>
      </c>
      <c r="D68" s="83" t="s">
        <v>43</v>
      </c>
      <c r="E68" s="84">
        <v>4</v>
      </c>
      <c r="F68" s="84"/>
      <c r="G68" s="85"/>
      <c r="H68" s="18"/>
      <c r="I68" s="16"/>
    </row>
    <row r="69" spans="1:9" s="14" customFormat="1" ht="24" x14ac:dyDescent="0.2">
      <c r="A69" s="86">
        <v>56</v>
      </c>
      <c r="B69" s="13" t="s">
        <v>41</v>
      </c>
      <c r="C69" s="13" t="s">
        <v>44</v>
      </c>
      <c r="D69" s="13" t="s">
        <v>8</v>
      </c>
      <c r="E69" s="17">
        <v>5</v>
      </c>
      <c r="F69" s="17"/>
      <c r="G69" s="78"/>
      <c r="H69" s="18"/>
      <c r="I69" s="16"/>
    </row>
    <row r="70" spans="1:9" s="14" customFormat="1" ht="24" x14ac:dyDescent="0.2">
      <c r="A70" s="89">
        <v>57</v>
      </c>
      <c r="B70" s="13" t="s">
        <v>45</v>
      </c>
      <c r="C70" s="13" t="s">
        <v>46</v>
      </c>
      <c r="D70" s="13" t="s">
        <v>8</v>
      </c>
      <c r="E70" s="17">
        <v>15</v>
      </c>
      <c r="F70" s="17"/>
      <c r="G70" s="78"/>
      <c r="H70" s="18"/>
      <c r="I70" s="16"/>
    </row>
    <row r="71" spans="1:9" s="41" customFormat="1" ht="24" x14ac:dyDescent="0.2">
      <c r="A71" s="86">
        <v>58</v>
      </c>
      <c r="B71" s="13" t="s">
        <v>45</v>
      </c>
      <c r="C71" s="13" t="s">
        <v>47</v>
      </c>
      <c r="D71" s="13" t="s">
        <v>8</v>
      </c>
      <c r="E71" s="17">
        <v>6</v>
      </c>
      <c r="F71" s="17"/>
      <c r="G71" s="78"/>
      <c r="I71" s="43"/>
    </row>
    <row r="72" spans="1:9" s="41" customFormat="1" ht="24" x14ac:dyDescent="0.2">
      <c r="A72" s="86">
        <v>59</v>
      </c>
      <c r="B72" s="13" t="s">
        <v>45</v>
      </c>
      <c r="C72" s="13" t="s">
        <v>48</v>
      </c>
      <c r="D72" s="13" t="s">
        <v>8</v>
      </c>
      <c r="E72" s="17">
        <v>21</v>
      </c>
      <c r="F72" s="17"/>
      <c r="G72" s="78"/>
      <c r="I72" s="43"/>
    </row>
    <row r="73" spans="1:9" s="14" customFormat="1" ht="36" x14ac:dyDescent="0.2">
      <c r="A73" s="89">
        <v>60</v>
      </c>
      <c r="B73" s="13" t="s">
        <v>49</v>
      </c>
      <c r="C73" s="13" t="s">
        <v>50</v>
      </c>
      <c r="D73" s="13" t="s">
        <v>10</v>
      </c>
      <c r="E73" s="17">
        <v>123.91</v>
      </c>
      <c r="F73" s="17"/>
      <c r="G73" s="78"/>
      <c r="H73" s="18"/>
      <c r="I73" s="16"/>
    </row>
    <row r="74" spans="1:9" s="14" customFormat="1" ht="48" x14ac:dyDescent="0.2">
      <c r="A74" s="86">
        <v>61</v>
      </c>
      <c r="B74" s="13" t="s">
        <v>49</v>
      </c>
      <c r="C74" s="13" t="s">
        <v>141</v>
      </c>
      <c r="D74" s="13" t="s">
        <v>10</v>
      </c>
      <c r="E74" s="17">
        <v>28</v>
      </c>
      <c r="F74" s="17"/>
      <c r="G74" s="78"/>
      <c r="H74" s="18"/>
      <c r="I74" s="16"/>
    </row>
    <row r="75" spans="1:9" s="14" customFormat="1" ht="36.75" thickBot="1" x14ac:dyDescent="0.25">
      <c r="A75" s="93">
        <v>62</v>
      </c>
      <c r="B75" s="94" t="s">
        <v>49</v>
      </c>
      <c r="C75" s="94" t="s">
        <v>64</v>
      </c>
      <c r="D75" s="94" t="s">
        <v>8</v>
      </c>
      <c r="E75" s="95">
        <v>10</v>
      </c>
      <c r="F75" s="95"/>
      <c r="G75" s="96"/>
      <c r="H75" s="18"/>
      <c r="I75" s="16"/>
    </row>
    <row r="76" spans="1:9" s="4" customFormat="1" ht="12.75" thickBot="1" x14ac:dyDescent="0.25">
      <c r="A76" s="35"/>
      <c r="B76" s="36"/>
      <c r="C76" s="36" t="s">
        <v>15</v>
      </c>
      <c r="D76" s="36"/>
      <c r="E76" s="32"/>
      <c r="F76" s="39"/>
      <c r="G76" s="40"/>
      <c r="H76" s="3"/>
      <c r="I76" s="6"/>
    </row>
    <row r="77" spans="1:9" x14ac:dyDescent="0.2">
      <c r="E77" s="74"/>
      <c r="F77" s="8"/>
      <c r="G77" s="8"/>
      <c r="H77" s="2"/>
    </row>
    <row r="78" spans="1:9" x14ac:dyDescent="0.2">
      <c r="E78" s="74"/>
      <c r="F78" s="8"/>
      <c r="G78" s="8"/>
      <c r="H78" s="2"/>
    </row>
    <row r="79" spans="1:9" x14ac:dyDescent="0.2">
      <c r="E79" s="74"/>
      <c r="F79" s="8"/>
      <c r="G79" s="8"/>
      <c r="H79" s="2"/>
    </row>
    <row r="80" spans="1:9" x14ac:dyDescent="0.2">
      <c r="E80" s="74"/>
      <c r="F80" s="8"/>
      <c r="G80" s="8"/>
      <c r="H80" s="2"/>
    </row>
    <row r="81" spans="5:8" x14ac:dyDescent="0.2">
      <c r="E81" s="74"/>
      <c r="F81" s="8"/>
      <c r="G81" s="8"/>
      <c r="H81" s="2"/>
    </row>
    <row r="82" spans="5:8" x14ac:dyDescent="0.2">
      <c r="E82" s="74"/>
      <c r="F82" s="8"/>
      <c r="G82" s="8"/>
      <c r="H82" s="2"/>
    </row>
    <row r="83" spans="5:8" x14ac:dyDescent="0.2">
      <c r="E83" s="74"/>
      <c r="F83" s="8"/>
      <c r="G83" s="8"/>
      <c r="H83" s="2"/>
    </row>
    <row r="84" spans="5:8" x14ac:dyDescent="0.2">
      <c r="E84" s="74"/>
      <c r="F84" s="8"/>
      <c r="G84" s="8"/>
      <c r="H84" s="2"/>
    </row>
    <row r="85" spans="5:8" x14ac:dyDescent="0.2">
      <c r="E85" s="74"/>
      <c r="F85" s="8"/>
      <c r="G85" s="8"/>
      <c r="H85" s="2"/>
    </row>
    <row r="86" spans="5:8" x14ac:dyDescent="0.2">
      <c r="E86" s="74"/>
      <c r="F86" s="8"/>
      <c r="G86" s="8"/>
      <c r="H86" s="2"/>
    </row>
    <row r="87" spans="5:8" x14ac:dyDescent="0.2">
      <c r="E87" s="74"/>
      <c r="F87" s="8"/>
      <c r="G87" s="8"/>
      <c r="H87" s="2"/>
    </row>
    <row r="88" spans="5:8" x14ac:dyDescent="0.2">
      <c r="E88" s="74"/>
      <c r="F88" s="8"/>
      <c r="G88" s="8"/>
      <c r="H88" s="2"/>
    </row>
    <row r="89" spans="5:8" x14ac:dyDescent="0.2">
      <c r="E89" s="74"/>
      <c r="F89" s="8"/>
      <c r="G89" s="8"/>
    </row>
  </sheetData>
  <mergeCells count="1">
    <mergeCell ref="A1:G1"/>
  </mergeCells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7"/>
  <sheetViews>
    <sheetView workbookViewId="0">
      <selection activeCell="C30" sqref="C30:I31"/>
    </sheetView>
  </sheetViews>
  <sheetFormatPr defaultRowHeight="14.25" x14ac:dyDescent="0.2"/>
  <cols>
    <col min="1" max="2" width="9.140625" style="49"/>
    <col min="3" max="3" width="10.7109375" style="49" bestFit="1" customWidth="1"/>
    <col min="4" max="5" width="9.140625" style="49"/>
    <col min="6" max="6" width="13" style="49" bestFit="1" customWidth="1"/>
    <col min="7" max="12" width="9.140625" style="49"/>
    <col min="13" max="13" width="12.7109375" style="49" bestFit="1" customWidth="1"/>
    <col min="14" max="16384" width="9.140625" style="49"/>
  </cols>
  <sheetData>
    <row r="1" spans="2:20" ht="15" x14ac:dyDescent="0.25">
      <c r="L1" s="50"/>
      <c r="M1" s="51" t="s">
        <v>66</v>
      </c>
      <c r="N1" s="50"/>
      <c r="O1" s="52"/>
      <c r="P1" s="52"/>
      <c r="Q1" s="52"/>
      <c r="R1" s="52"/>
      <c r="S1" s="52"/>
      <c r="T1" s="50"/>
    </row>
    <row r="2" spans="2:20" ht="15" x14ac:dyDescent="0.25">
      <c r="L2" s="51" t="s">
        <v>66</v>
      </c>
      <c r="M2" s="53">
        <f>F26</f>
        <v>0</v>
      </c>
      <c r="N2" s="54"/>
      <c r="O2" s="52"/>
      <c r="P2" s="52"/>
      <c r="Q2" s="52"/>
      <c r="R2" s="52"/>
      <c r="S2" s="52"/>
      <c r="T2" s="50"/>
    </row>
    <row r="3" spans="2:20" ht="24" customHeight="1" x14ac:dyDescent="0.25">
      <c r="B3" s="108" t="s">
        <v>67</v>
      </c>
      <c r="C3" s="108"/>
      <c r="D3" s="55"/>
      <c r="E3" s="55"/>
      <c r="F3" s="108" t="s">
        <v>68</v>
      </c>
      <c r="G3" s="108"/>
      <c r="H3" s="108"/>
      <c r="I3" s="108"/>
      <c r="L3" s="51"/>
      <c r="M3" s="54"/>
      <c r="N3" s="56" t="s">
        <v>69</v>
      </c>
      <c r="O3" s="57" t="s">
        <v>70</v>
      </c>
      <c r="P3" s="57" t="s">
        <v>71</v>
      </c>
      <c r="Q3" s="57" t="s">
        <v>72</v>
      </c>
      <c r="R3" s="57" t="s">
        <v>73</v>
      </c>
      <c r="S3" s="57" t="s">
        <v>74</v>
      </c>
      <c r="T3" s="50"/>
    </row>
    <row r="4" spans="2:20" ht="15" x14ac:dyDescent="0.25">
      <c r="L4" s="51" t="s">
        <v>75</v>
      </c>
      <c r="M4" s="50"/>
      <c r="N4" s="58"/>
      <c r="O4" s="59">
        <f>ROUND((M2-INT(M2))*100,0)</f>
        <v>0</v>
      </c>
      <c r="P4" s="59">
        <f>IF(M2&gt;=1,VALUE(RIGHT(LEFT(INT(M2),LEN(INT(M2))),3)),0)</f>
        <v>0</v>
      </c>
      <c r="Q4" s="59">
        <f>IF(M2&gt;=1000,VALUE(TEXT(RIGHT(LEFT(INT(M2),LEN(INT(M2))-3),3),"000")),0)</f>
        <v>0</v>
      </c>
      <c r="R4" s="59">
        <f>IF(M2&gt;=1000000,VALUE(TEXT(RIGHT(LEFT(INT(M2),LEN(INT(M2))-6),3),"000")),0)</f>
        <v>0</v>
      </c>
      <c r="S4" s="59">
        <f>IF(M2&gt;=1000000000,VALUE(TEXT(RIGHT(LEFT(INT(M2),LEN(INT(M2))-9),3),"000")),0)</f>
        <v>0</v>
      </c>
      <c r="T4" s="50"/>
    </row>
    <row r="5" spans="2:20" ht="18" x14ac:dyDescent="0.2">
      <c r="D5" s="109" t="s">
        <v>76</v>
      </c>
      <c r="E5" s="109"/>
      <c r="F5" s="109"/>
      <c r="G5" s="109"/>
      <c r="L5" s="51" t="s">
        <v>77</v>
      </c>
      <c r="M5" s="60"/>
      <c r="N5" s="60" t="str">
        <f>ROUND((M2-INT(M2))*100,0)&amp;"/"&amp;100 &amp; " groszy"</f>
        <v>0/100 groszy</v>
      </c>
      <c r="O5" s="60" t="str">
        <f>IF(M2=0,"",IF(O4&lt;=20,IF(O4=0,"zero",INDEX(excelblog_Jednosci,O4)),INDEX(excelblog_Dziesiatki,INT(O4/10))&amp;IF(MOD(O4,10)," " &amp;INDEX(excelblog_Jednosci,MOD(O4,10)),"")))&amp; " " &amp;IF(M2=0,"",INDEX(IF(O4&lt;20,{"groszy";"grosz";"grosze";"groszy"},{"groszy";"grosze";"groszy"}),MATCH(IF(O4&lt;20,O4,MOD(O4,10)),IF(O4&lt;20,{0;1;2;5},{0;2;5}),1)))</f>
        <v xml:space="preserve"> </v>
      </c>
      <c r="P5" s="61" t="str">
        <f>IF(OR(M2&lt;1,INT(P4/100)=0),"",INDEX(excelblog_Setki,INT(P4/100)))&amp; IF(P4-(INT(P4/100)*100)&lt;=20,IF(P4-(INT(P4/100)*100)=0,IF(OR(P4&gt;0,M2&lt;1),"","złotych")," " &amp;INDEX(excelblog_Jednosci,P4-(INT(P4/100)*100)))," " &amp;INDEX(excelblog_Dziesiatki,INT((P4-(INT(P4/100)*100))/10))&amp;IF(MOD((P4-(INT(P4/100)*100)),10)," "&amp;INDEX(excelblog_Jednosci,MOD((P4-(INT(P4/100)*100)),10)),""))&amp;IF(P4=0,""," " &amp;INDEX(IF(P4&lt;20,{"złotych";"złoty";"złote";"złotych"},{"złotych";"złote";"złotych"}),MATCH(IF(P4-(INT(P4/100)*100)&lt;20,P4-(INT(P4/100)*100),MOD((P4-(INT(P4/100)*100)),10)),IF(P4&lt;20,{0;1;2;5},{0;2;5}),1)))</f>
        <v/>
      </c>
      <c r="Q5" s="61" t="str">
        <f>IF(OR(M2&lt;1,INT(Q4/100)=0),"",INDEX(excelblog_Setki,INT(Q4/100)))&amp; IF(Q4-(INT(Q4/100)*100)&lt;=20,IF(Q4-(INT(Q4/100)*100)=0,""," " &amp;INDEX(excelblog_Jednosci,Q4-(INT(Q4/100)*100)))," " &amp;INDEX(excelblog_Dziesiatki,INT((Q4-(INT(Q4/100)*100))/10))&amp;IF(MOD((Q4-(INT(Q4/100)*100)),10)," "&amp;INDEX(excelblog_Jednosci,MOD((Q4-(INT(Q4/100)*100)),10)),""))&amp;IF(Q4=0,""," " &amp;INDEX(IF(Q4&lt;20,{"";"tysiąc";"tysiące";"tysięcy"},{"tysięcy";"tysiące";"tysięcy"}),MATCH(IF(Q4-(INT(Q4/100)*100)&lt;20,Q4-(INT(Q4/100)*100),MOD((Q4-(INT(Q4/100)*100)),10)),IF(Q4&lt;20,{0;1;2;5},{0;2;5}),1)))</f>
        <v/>
      </c>
      <c r="R5" s="61" t="str">
        <f>IF(OR(M2&lt;1,INT(R4/100)=0),"",INDEX(excelblog_Setki,INT(R4/100)))&amp; IF(R4-(INT(R4/100)*100)&lt;=20,IF(R4-(INT(R4/100)*100)=0,""," " &amp;INDEX(excelblog_Jednosci,R4-(INT(R4/100)*100)))," " &amp;INDEX(excelblog_Dziesiatki,INT((R4-(INT(R4/100)*100))/10))&amp;IF(MOD((R4-(INT(R4/100)*100)),10)," "&amp;INDEX(excelblog_Jednosci,MOD((R4-(INT(R4/100)*100)),10)),""))&amp;IF(R4=0,""," " &amp;INDEX(IF(R4&lt;20,{"";"milion";"miliony";"milionów"},{"milionów";"miliony";"milionów"}),MATCH(IF(R4-(INT(R4/100)*100)&lt;20,R4-(INT(R4/100)*100),MOD((R4-(INT(R4/100)*100)),10)),IF(R4&lt;20,{0;1;2;5},{0;2;5}),1)))</f>
        <v/>
      </c>
      <c r="S5" s="60" t="str">
        <f>IF(OR(M2&lt;1,INT(S4/100)=0),"",INDEX(excelblog_Setki,INT(S4/100)))&amp; IF(S4-(INT(S4/100)*100)&lt;=20,IF(S4-(INT(S4/100)*100)=0,""," " &amp;INDEX(excelblog_Jednosci,S4-(INT(S4/100)*100)))," " &amp;INDEX(excelblog_Dziesiatki,INT((S4-(INT(S4/100)*100))/10))&amp;IF(MOD((S4-(INT(S4/100)*100)),10)," "&amp;INDEX(excelblog_Jednosci,MOD((S4-(INT(S4/100)*100)),10)),""))&amp;IF(S4=0,""," " &amp;INDEX(IF(S4&lt;20,{"";"miliard";"miliardy";"miliardów"},{"miliardów";"miliardy";"miliardów"}),MATCH(IF(S4-(INT(S4/100)*100)&lt;20,S4-(INT(S4/100)*100),MOD((S4-(INT(S4/100)*100)),10)),IF(S4&lt;20,{0;1;2;5},{0;2;5}),1)))</f>
        <v/>
      </c>
      <c r="T5" s="60"/>
    </row>
    <row r="6" spans="2:20" ht="15" x14ac:dyDescent="0.25">
      <c r="L6" s="50"/>
      <c r="M6" s="50"/>
      <c r="N6" s="50"/>
      <c r="O6" s="52"/>
      <c r="P6" s="52"/>
      <c r="Q6" s="52"/>
      <c r="R6" s="52"/>
      <c r="S6" s="52"/>
      <c r="T6" s="50"/>
    </row>
    <row r="7" spans="2:20" ht="15" x14ac:dyDescent="0.25">
      <c r="C7" s="110" t="s">
        <v>78</v>
      </c>
      <c r="D7" s="110"/>
      <c r="E7" s="110"/>
      <c r="F7" s="110"/>
      <c r="G7" s="110"/>
      <c r="H7" s="110"/>
      <c r="L7" s="51" t="s">
        <v>79</v>
      </c>
      <c r="M7" s="62" t="str">
        <f>IF(NOT(ISNUMBER(M2)),excelblog_Komunikat1,IF(OR((M2*10^-12)&gt;=1,M2&lt;0),excelblog_Komunikat2,IF(TRIM(S5)&lt;&gt;"",TRIM(S5)&amp;" ","")&amp;IF(TRIM(R5)&lt;&gt;"",TRIM(R5)&amp;" ","")&amp;IF(TRIM(Q5)&lt;&gt;"",TRIM(Q5)&amp;" ","")&amp;IF(TRIM(P5)&lt;&gt;"",TRIM(P5)&amp;" ","")&amp;IF(TRIM(O5)&lt;&gt;"",O5&amp;" ","")))</f>
        <v/>
      </c>
      <c r="N7" s="63"/>
      <c r="O7" s="63"/>
      <c r="P7" s="63"/>
      <c r="Q7" s="63"/>
      <c r="R7" s="63"/>
      <c r="S7" s="63"/>
      <c r="T7" s="64"/>
    </row>
    <row r="8" spans="2:20" ht="15" x14ac:dyDescent="0.25">
      <c r="L8" s="51" t="s">
        <v>80</v>
      </c>
      <c r="M8" s="62" t="str">
        <f>IF(NOT(ISNUMBER(M2)),excelblog_Komunikat1,IF(OR((M2*10^-12)&gt;=1,M2&lt;0),excelblog_Komunikat2,IF(TRIM(S5)&lt;&gt;"",TRIM(S5)&amp;" ","")&amp;IF(TRIM(R5)&lt;&gt;"",TRIM(R5)&amp;" ","")&amp;IF(TRIM(Q5)&lt;&gt;"",TRIM(Q5)&amp;" ","")&amp;IF(TRIM(P5)&lt;&gt;"",TRIM(P5)&amp;", ","")&amp;IF(TRIM(O5)&lt;&gt;"",O5&amp;" ","")))</f>
        <v/>
      </c>
      <c r="N8" s="63"/>
      <c r="O8" s="63"/>
      <c r="P8" s="63"/>
      <c r="Q8" s="63"/>
      <c r="R8" s="63"/>
      <c r="S8" s="63"/>
      <c r="T8" s="64"/>
    </row>
    <row r="9" spans="2:20" ht="15" x14ac:dyDescent="0.25">
      <c r="B9" s="65" t="s">
        <v>81</v>
      </c>
      <c r="C9" s="65" t="s">
        <v>82</v>
      </c>
      <c r="D9" s="65"/>
      <c r="E9" s="65"/>
      <c r="F9" s="65"/>
      <c r="G9" s="65"/>
      <c r="H9" s="65"/>
      <c r="I9" s="65"/>
      <c r="L9" s="51" t="s">
        <v>83</v>
      </c>
      <c r="M9" s="62" t="str">
        <f>IF(NOT(ISNUMBER(M2)),excelblog_Komunikat1,IF(OR((M2*10^-12)&gt;=1,M2&lt;0),excelblog_Komunikat2,IF(TRIM(S5)&lt;&gt;"",TRIM(S5)&amp;" ","")&amp;IF(TRIM(R5)&lt;&gt;"",TRIM(R5)&amp;" ","")&amp;IF(TRIM(Q5)&lt;&gt;"",TRIM(Q5)&amp;" ","")&amp;IF(TRIM(P5)&lt;&gt;"",TRIM(P5)&amp;" ","")&amp;IF(TRIM(O5)&lt;&gt;"",N5&amp;" ","")))</f>
        <v/>
      </c>
      <c r="N9" s="63"/>
      <c r="O9" s="63"/>
      <c r="P9" s="63"/>
      <c r="Q9" s="63"/>
      <c r="R9" s="63"/>
      <c r="S9" s="63"/>
      <c r="T9" s="64"/>
    </row>
    <row r="10" spans="2:20" ht="15" x14ac:dyDescent="0.25">
      <c r="B10" s="65" t="s">
        <v>84</v>
      </c>
      <c r="C10" s="65" t="s">
        <v>85</v>
      </c>
      <c r="D10" s="65"/>
      <c r="E10" s="65"/>
      <c r="F10" s="65"/>
      <c r="G10" s="65"/>
      <c r="H10" s="65"/>
      <c r="I10" s="65"/>
      <c r="L10" s="51"/>
      <c r="M10" s="66"/>
      <c r="N10" s="66"/>
      <c r="O10" s="66"/>
      <c r="P10" s="66"/>
      <c r="Q10" s="66"/>
      <c r="R10" s="66"/>
      <c r="S10" s="66"/>
      <c r="T10" s="66"/>
    </row>
    <row r="11" spans="2:20" ht="15" x14ac:dyDescent="0.25">
      <c r="B11" s="65" t="s">
        <v>86</v>
      </c>
      <c r="C11" s="65" t="s">
        <v>87</v>
      </c>
      <c r="D11" s="65"/>
      <c r="E11" s="65"/>
      <c r="F11" s="65"/>
      <c r="G11" s="65"/>
      <c r="H11" s="65"/>
      <c r="I11" s="65"/>
      <c r="L11" s="51"/>
      <c r="M11" s="50"/>
      <c r="N11" s="50"/>
      <c r="O11" s="52"/>
      <c r="P11" s="52"/>
      <c r="Q11" s="52"/>
      <c r="R11" s="52"/>
      <c r="S11" s="52"/>
      <c r="T11" s="50"/>
    </row>
    <row r="13" spans="2:20" ht="14.25" customHeight="1" x14ac:dyDescent="0.2">
      <c r="B13" s="111" t="s">
        <v>88</v>
      </c>
      <c r="C13" s="111"/>
      <c r="D13" s="112" t="s">
        <v>136</v>
      </c>
      <c r="E13" s="112"/>
      <c r="F13" s="112"/>
      <c r="G13" s="112"/>
      <c r="H13" s="112"/>
      <c r="I13" s="112"/>
    </row>
    <row r="14" spans="2:20" x14ac:dyDescent="0.2">
      <c r="B14" s="111" t="s">
        <v>89</v>
      </c>
      <c r="C14" s="111"/>
      <c r="D14" s="113" t="s">
        <v>104</v>
      </c>
      <c r="E14" s="113"/>
      <c r="F14" s="113"/>
      <c r="G14" s="113"/>
      <c r="H14" s="113"/>
      <c r="I14" s="113"/>
    </row>
    <row r="15" spans="2:20" x14ac:dyDescent="0.2">
      <c r="B15" s="111" t="s">
        <v>90</v>
      </c>
      <c r="C15" s="111"/>
      <c r="D15" s="113" t="s">
        <v>105</v>
      </c>
      <c r="E15" s="113"/>
      <c r="F15" s="113"/>
      <c r="G15" s="113"/>
      <c r="H15" s="113"/>
      <c r="I15" s="113"/>
    </row>
    <row r="16" spans="2:20" x14ac:dyDescent="0.2">
      <c r="B16" s="111" t="s">
        <v>91</v>
      </c>
      <c r="C16" s="111"/>
      <c r="D16" s="114" t="s">
        <v>106</v>
      </c>
      <c r="E16" s="114"/>
      <c r="F16" s="114"/>
      <c r="G16" s="114"/>
      <c r="H16" s="114"/>
      <c r="I16" s="114"/>
    </row>
    <row r="17" spans="2:9" x14ac:dyDescent="0.2">
      <c r="D17" s="114" t="s">
        <v>107</v>
      </c>
      <c r="E17" s="114"/>
      <c r="F17" s="114"/>
      <c r="G17" s="114"/>
      <c r="H17" s="114"/>
      <c r="I17" s="114"/>
    </row>
    <row r="18" spans="2:9" x14ac:dyDescent="0.2">
      <c r="B18" s="111" t="s">
        <v>92</v>
      </c>
      <c r="C18" s="111"/>
      <c r="D18" s="67" t="s">
        <v>93</v>
      </c>
    </row>
    <row r="20" spans="2:9" x14ac:dyDescent="0.2">
      <c r="B20" s="111" t="s">
        <v>94</v>
      </c>
      <c r="C20" s="111"/>
      <c r="D20" s="111"/>
      <c r="E20" s="67" t="s">
        <v>108</v>
      </c>
    </row>
    <row r="21" spans="2:9" x14ac:dyDescent="0.2">
      <c r="B21" s="111" t="s">
        <v>95</v>
      </c>
      <c r="C21" s="111"/>
      <c r="D21" s="111"/>
      <c r="E21" s="65" t="s">
        <v>115</v>
      </c>
    </row>
    <row r="24" spans="2:9" x14ac:dyDescent="0.2">
      <c r="B24" s="111" t="s">
        <v>96</v>
      </c>
      <c r="C24" s="111"/>
      <c r="D24" s="111"/>
      <c r="E24" s="111"/>
      <c r="F24" s="68">
        <f>KI!G76</f>
        <v>0</v>
      </c>
      <c r="G24" s="67" t="s">
        <v>97</v>
      </c>
    </row>
    <row r="25" spans="2:9" x14ac:dyDescent="0.2">
      <c r="B25" s="111" t="s">
        <v>98</v>
      </c>
      <c r="C25" s="111"/>
      <c r="D25" s="111"/>
      <c r="E25" s="111"/>
      <c r="F25" s="69">
        <f>F24*0.23</f>
        <v>0</v>
      </c>
      <c r="G25" s="67" t="s">
        <v>97</v>
      </c>
    </row>
    <row r="26" spans="2:9" x14ac:dyDescent="0.2">
      <c r="B26" s="111" t="s">
        <v>96</v>
      </c>
      <c r="C26" s="111"/>
      <c r="D26" s="111"/>
      <c r="E26" s="111"/>
      <c r="F26" s="68">
        <f>SUM(F24:F25)</f>
        <v>0</v>
      </c>
      <c r="G26" s="67" t="s">
        <v>97</v>
      </c>
    </row>
    <row r="27" spans="2:9" x14ac:dyDescent="0.2">
      <c r="B27" s="67"/>
      <c r="C27" s="67"/>
      <c r="D27" s="67"/>
      <c r="E27" s="67"/>
    </row>
    <row r="28" spans="2:9" x14ac:dyDescent="0.2">
      <c r="B28" s="67"/>
      <c r="C28" s="67"/>
      <c r="D28" s="67"/>
      <c r="E28" s="67"/>
    </row>
    <row r="30" spans="2:9" x14ac:dyDescent="0.2">
      <c r="B30" s="70" t="s">
        <v>99</v>
      </c>
      <c r="C30" s="115" t="str">
        <f>M7</f>
        <v/>
      </c>
      <c r="D30" s="115"/>
      <c r="E30" s="115"/>
      <c r="F30" s="115"/>
      <c r="G30" s="115"/>
      <c r="H30" s="115"/>
      <c r="I30" s="115"/>
    </row>
    <row r="31" spans="2:9" x14ac:dyDescent="0.2">
      <c r="B31" s="71"/>
      <c r="C31" s="115"/>
      <c r="D31" s="115"/>
      <c r="E31" s="115"/>
      <c r="F31" s="115"/>
      <c r="G31" s="115"/>
      <c r="H31" s="115"/>
      <c r="I31" s="115"/>
    </row>
    <row r="33" spans="2:8" x14ac:dyDescent="0.2">
      <c r="B33" s="111" t="s">
        <v>100</v>
      </c>
      <c r="C33" s="111"/>
    </row>
    <row r="34" spans="2:8" x14ac:dyDescent="0.2">
      <c r="B34" s="67"/>
      <c r="C34" s="67"/>
    </row>
    <row r="36" spans="2:8" x14ac:dyDescent="0.2">
      <c r="B36" s="111" t="s">
        <v>101</v>
      </c>
      <c r="C36" s="111"/>
      <c r="G36" s="111" t="s">
        <v>102</v>
      </c>
      <c r="H36" s="111"/>
    </row>
    <row r="37" spans="2:8" x14ac:dyDescent="0.2">
      <c r="B37" s="65" t="str">
        <f>E21</f>
        <v>25.07.2018</v>
      </c>
    </row>
  </sheetData>
  <mergeCells count="23">
    <mergeCell ref="B26:E26"/>
    <mergeCell ref="C30:I31"/>
    <mergeCell ref="B33:C33"/>
    <mergeCell ref="B36:C36"/>
    <mergeCell ref="G36:H36"/>
    <mergeCell ref="B25:E25"/>
    <mergeCell ref="B14:C14"/>
    <mergeCell ref="D14:I14"/>
    <mergeCell ref="B15:C15"/>
    <mergeCell ref="D15:I15"/>
    <mergeCell ref="B16:C16"/>
    <mergeCell ref="D16:I16"/>
    <mergeCell ref="D17:I17"/>
    <mergeCell ref="B18:C18"/>
    <mergeCell ref="B20:D20"/>
    <mergeCell ref="B21:D21"/>
    <mergeCell ref="B24:E24"/>
    <mergeCell ref="B3:C3"/>
    <mergeCell ref="F3:I3"/>
    <mergeCell ref="D5:G5"/>
    <mergeCell ref="C7:H7"/>
    <mergeCell ref="B13:C13"/>
    <mergeCell ref="D13:I13"/>
  </mergeCells>
  <pageMargins left="0.62992125984251968" right="0.23622047244094488" top="0.74803149606299213" bottom="0.74803149606299213" header="0.31496062992125984" footer="0.31496062992125984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7"/>
  <sheetViews>
    <sheetView topLeftCell="A4" workbookViewId="0">
      <selection activeCell="K36" sqref="K36"/>
    </sheetView>
  </sheetViews>
  <sheetFormatPr defaultRowHeight="14.25" x14ac:dyDescent="0.2"/>
  <cols>
    <col min="1" max="2" width="9.140625" style="49"/>
    <col min="3" max="3" width="10.7109375" style="49" bestFit="1" customWidth="1"/>
    <col min="4" max="5" width="9.140625" style="49"/>
    <col min="6" max="6" width="13" style="49" bestFit="1" customWidth="1"/>
    <col min="7" max="12" width="9.140625" style="49"/>
    <col min="13" max="13" width="12.7109375" style="49" bestFit="1" customWidth="1"/>
    <col min="14" max="16384" width="9.140625" style="49"/>
  </cols>
  <sheetData>
    <row r="3" spans="2:9" x14ac:dyDescent="0.2">
      <c r="B3" s="108" t="s">
        <v>67</v>
      </c>
      <c r="C3" s="108"/>
      <c r="D3" s="55"/>
      <c r="E3" s="55"/>
      <c r="F3" s="108" t="s">
        <v>68</v>
      </c>
      <c r="G3" s="108"/>
      <c r="H3" s="108"/>
      <c r="I3" s="108"/>
    </row>
    <row r="5" spans="2:9" ht="18" x14ac:dyDescent="0.2">
      <c r="D5" s="109" t="s">
        <v>103</v>
      </c>
      <c r="E5" s="109"/>
      <c r="F5" s="109"/>
      <c r="G5" s="109"/>
    </row>
    <row r="7" spans="2:9" x14ac:dyDescent="0.2">
      <c r="C7" s="110" t="s">
        <v>78</v>
      </c>
      <c r="D7" s="110"/>
      <c r="E7" s="110"/>
      <c r="F7" s="110"/>
      <c r="G7" s="110"/>
      <c r="H7" s="110"/>
    </row>
    <row r="9" spans="2:9" x14ac:dyDescent="0.2">
      <c r="B9" s="65" t="s">
        <v>81</v>
      </c>
      <c r="C9" s="65" t="str">
        <f>[1]TYT_KI!C9</f>
        <v>Roboty budowlane w zakresie dróg podrzędnych</v>
      </c>
      <c r="D9" s="65"/>
      <c r="E9" s="65"/>
      <c r="F9" s="65"/>
      <c r="G9" s="65"/>
      <c r="H9" s="65"/>
      <c r="I9" s="65"/>
    </row>
    <row r="10" spans="2:9" x14ac:dyDescent="0.2">
      <c r="B10" s="65" t="s">
        <v>84</v>
      </c>
      <c r="C10" s="65" t="str">
        <f>[1]TYT_KI!C10</f>
        <v>Roboty budowlane w zakresie ścieżek rowerowych</v>
      </c>
      <c r="D10" s="65"/>
      <c r="E10" s="65"/>
      <c r="F10" s="65"/>
      <c r="G10" s="65"/>
      <c r="H10" s="65"/>
      <c r="I10" s="65"/>
    </row>
    <row r="11" spans="2:9" x14ac:dyDescent="0.2">
      <c r="B11" s="65" t="s">
        <v>86</v>
      </c>
      <c r="C11" s="65" t="str">
        <f>[1]TYT_KI!C11</f>
        <v>Roboty budowlane w zakresie ścieżek pieszych</v>
      </c>
      <c r="D11" s="65"/>
      <c r="E11" s="65"/>
      <c r="F11" s="65"/>
      <c r="G11" s="65"/>
      <c r="H11" s="65"/>
      <c r="I11" s="65"/>
    </row>
    <row r="13" spans="2:9" ht="14.25" customHeight="1" x14ac:dyDescent="0.2">
      <c r="B13" s="111" t="s">
        <v>88</v>
      </c>
      <c r="C13" s="111"/>
      <c r="D13" s="112" t="str">
        <f>STR_TYT_KI!D13:I13</f>
        <v>Budowa ulicy Ogrodowej w Józefosławiu</v>
      </c>
      <c r="E13" s="112"/>
      <c r="F13" s="112"/>
      <c r="G13" s="112"/>
      <c r="H13" s="112"/>
      <c r="I13" s="112"/>
    </row>
    <row r="14" spans="2:9" x14ac:dyDescent="0.2">
      <c r="B14" s="111" t="s">
        <v>89</v>
      </c>
      <c r="C14" s="111"/>
      <c r="D14" s="112" t="str">
        <f>STR_TYT_KI!D14:I14</f>
        <v>Józefosław</v>
      </c>
      <c r="E14" s="112"/>
      <c r="F14" s="112"/>
      <c r="G14" s="112"/>
      <c r="H14" s="112"/>
      <c r="I14" s="112"/>
    </row>
    <row r="15" spans="2:9" ht="14.25" customHeight="1" x14ac:dyDescent="0.2">
      <c r="B15" s="111" t="s">
        <v>90</v>
      </c>
      <c r="C15" s="111"/>
      <c r="D15" s="112" t="str">
        <f>STR_TYT_KI!D15:I15</f>
        <v>Burmistrz Miasta i Gminy Piaseczno</v>
      </c>
      <c r="E15" s="112"/>
      <c r="F15" s="112"/>
      <c r="G15" s="112"/>
      <c r="H15" s="112"/>
      <c r="I15" s="112"/>
    </row>
    <row r="16" spans="2:9" ht="14.25" customHeight="1" x14ac:dyDescent="0.2">
      <c r="B16" s="111" t="s">
        <v>91</v>
      </c>
      <c r="C16" s="111"/>
      <c r="D16" s="112" t="str">
        <f>STR_TYT_KI!D16:I16</f>
        <v>ul. Kościuszki 5</v>
      </c>
      <c r="E16" s="112"/>
      <c r="F16" s="112"/>
      <c r="G16" s="112"/>
      <c r="H16" s="112"/>
      <c r="I16" s="112"/>
    </row>
    <row r="17" spans="2:9" ht="14.25" customHeight="1" x14ac:dyDescent="0.2">
      <c r="D17" s="112" t="str">
        <f>STR_TYT_KI!D17:I17</f>
        <v>05-500 Piaseczno</v>
      </c>
      <c r="E17" s="112"/>
      <c r="F17" s="112"/>
      <c r="G17" s="112"/>
      <c r="H17" s="112"/>
      <c r="I17" s="112"/>
    </row>
    <row r="18" spans="2:9" x14ac:dyDescent="0.2">
      <c r="B18" s="111" t="s">
        <v>92</v>
      </c>
      <c r="C18" s="111"/>
      <c r="D18" s="67" t="str">
        <f>STR_TYT_KI!D18</f>
        <v>Drogowa</v>
      </c>
    </row>
    <row r="20" spans="2:9" x14ac:dyDescent="0.2">
      <c r="B20" s="111" t="s">
        <v>94</v>
      </c>
      <c r="C20" s="111"/>
      <c r="D20" s="111"/>
      <c r="E20" s="67" t="str">
        <f>STR_TYT_KI!E20</f>
        <v>mgr inż. Robert Zalewski</v>
      </c>
    </row>
    <row r="21" spans="2:9" x14ac:dyDescent="0.2">
      <c r="B21" s="111" t="s">
        <v>95</v>
      </c>
      <c r="C21" s="111"/>
      <c r="D21" s="111"/>
      <c r="E21" s="67" t="str">
        <f>STR_TYT_KI!E21</f>
        <v>25.07.2018</v>
      </c>
    </row>
    <row r="24" spans="2:9" x14ac:dyDescent="0.2">
      <c r="B24" s="72"/>
      <c r="C24" s="72"/>
      <c r="D24" s="72"/>
      <c r="E24" s="72"/>
      <c r="F24" s="68"/>
      <c r="G24" s="67"/>
    </row>
    <row r="25" spans="2:9" x14ac:dyDescent="0.2">
      <c r="B25" s="72"/>
      <c r="C25" s="72"/>
      <c r="D25" s="72"/>
      <c r="E25" s="72"/>
      <c r="F25" s="69"/>
      <c r="G25" s="67"/>
    </row>
    <row r="26" spans="2:9" x14ac:dyDescent="0.2">
      <c r="B26" s="72"/>
      <c r="C26" s="72"/>
      <c r="D26" s="72"/>
      <c r="E26" s="72"/>
      <c r="F26" s="68"/>
      <c r="G26" s="67"/>
    </row>
    <row r="27" spans="2:9" x14ac:dyDescent="0.2">
      <c r="B27" s="67"/>
      <c r="C27" s="67"/>
      <c r="D27" s="67"/>
      <c r="E27" s="67"/>
    </row>
    <row r="28" spans="2:9" x14ac:dyDescent="0.2">
      <c r="B28" s="67"/>
      <c r="C28" s="67"/>
      <c r="D28" s="67"/>
      <c r="E28" s="67"/>
    </row>
    <row r="29" spans="2:9" x14ac:dyDescent="0.2">
      <c r="C29" s="67"/>
      <c r="D29" s="67"/>
      <c r="E29" s="67"/>
    </row>
    <row r="30" spans="2:9" x14ac:dyDescent="0.2">
      <c r="B30" s="70"/>
      <c r="C30" s="67"/>
      <c r="D30" s="67"/>
      <c r="E30" s="67"/>
    </row>
    <row r="31" spans="2:9" x14ac:dyDescent="0.2">
      <c r="B31" s="71"/>
      <c r="C31" s="67"/>
      <c r="D31" s="67"/>
      <c r="E31" s="67"/>
    </row>
    <row r="32" spans="2:9" x14ac:dyDescent="0.2">
      <c r="C32" s="67"/>
      <c r="D32" s="67"/>
      <c r="E32" s="67"/>
    </row>
    <row r="33" spans="2:8" x14ac:dyDescent="0.2">
      <c r="B33" s="111" t="s">
        <v>100</v>
      </c>
      <c r="C33" s="111"/>
    </row>
    <row r="34" spans="2:8" x14ac:dyDescent="0.2">
      <c r="B34" s="67"/>
      <c r="C34" s="67"/>
    </row>
    <row r="36" spans="2:8" x14ac:dyDescent="0.2">
      <c r="B36" s="111" t="s">
        <v>101</v>
      </c>
      <c r="C36" s="111"/>
      <c r="G36" s="111" t="s">
        <v>102</v>
      </c>
      <c r="H36" s="111"/>
    </row>
    <row r="37" spans="2:8" x14ac:dyDescent="0.2">
      <c r="B37" s="65" t="str">
        <f>STR_TYT_KI!B37</f>
        <v>25.07.2018</v>
      </c>
    </row>
  </sheetData>
  <mergeCells count="19">
    <mergeCell ref="B36:C36"/>
    <mergeCell ref="G36:H36"/>
    <mergeCell ref="B14:C14"/>
    <mergeCell ref="D14:I14"/>
    <mergeCell ref="B15:C15"/>
    <mergeCell ref="D15:I15"/>
    <mergeCell ref="B16:C16"/>
    <mergeCell ref="D16:I16"/>
    <mergeCell ref="D17:I17"/>
    <mergeCell ref="B18:C18"/>
    <mergeCell ref="B20:D20"/>
    <mergeCell ref="B21:D21"/>
    <mergeCell ref="B33:C33"/>
    <mergeCell ref="B3:C3"/>
    <mergeCell ref="F3:I3"/>
    <mergeCell ref="D5:G5"/>
    <mergeCell ref="C7:H7"/>
    <mergeCell ref="B13:C13"/>
    <mergeCell ref="D13:I13"/>
  </mergeCells>
  <pageMargins left="0.62992125984251968" right="0.23622047244094488" top="0.74803149606299213" bottom="0.74803149606299213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KI</vt:lpstr>
      <vt:lpstr>PR</vt:lpstr>
      <vt:lpstr>STR_TYT_KI</vt:lpstr>
      <vt:lpstr>STR_TYT_PR</vt:lpstr>
      <vt:lpstr>KI!Obszar_wydruku</vt:lpstr>
      <vt:lpstr>PR!Obszar_wydruku</vt:lpstr>
      <vt:lpstr>STR_TYT_KI!Obszar_wydruku</vt:lpstr>
      <vt:lpstr>STR_TYT_PR!Obszar_wydruku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mariuszj</dc:creator>
  <cp:lastModifiedBy>Marek Ławrecki</cp:lastModifiedBy>
  <cp:lastPrinted>2018-08-08T12:27:05Z</cp:lastPrinted>
  <dcterms:created xsi:type="dcterms:W3CDTF">2016-09-01T06:49:22Z</dcterms:created>
  <dcterms:modified xsi:type="dcterms:W3CDTF">2018-10-29T09:16:20Z</dcterms:modified>
</cp:coreProperties>
</file>