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O\Desktop\"/>
    </mc:Choice>
  </mc:AlternateContent>
  <bookViews>
    <workbookView xWindow="0" yWindow="0" windowWidth="28800" windowHeight="12435" activeTab="1"/>
  </bookViews>
  <sheets>
    <sheet name="STR_TYT_PR" sheetId="8" r:id="rId1"/>
    <sheet name="PR" sheetId="13" r:id="rId2"/>
  </sheets>
  <externalReferences>
    <externalReference r:id="rId3"/>
    <externalReference r:id="rId4"/>
  </externalReferences>
  <definedNames>
    <definedName name="excelblog_Dziesiatki" localSheetId="0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  <definedName name="Print_Area" localSheetId="1">PR!$B$3:$H$112</definedName>
    <definedName name="Print_Area" localSheetId="0">STR_TYT_PR!$A$1:$I$40</definedName>
    <definedName name="Print_Titles" localSheetId="1">PR!$1:$2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8" l="1"/>
  <c r="E20" i="8"/>
  <c r="D18" i="8"/>
  <c r="D17" i="8"/>
  <c r="D16" i="8"/>
  <c r="D15" i="8"/>
  <c r="D14" i="8"/>
  <c r="D13" i="8"/>
  <c r="F91" i="13" l="1"/>
  <c r="F90" i="13"/>
  <c r="F61" i="13" s="1"/>
  <c r="F70" i="13"/>
  <c r="F56" i="13"/>
  <c r="F48" i="13"/>
  <c r="F47" i="13"/>
  <c r="F41" i="13"/>
  <c r="F37" i="13" s="1"/>
  <c r="F33" i="13"/>
  <c r="E31" i="13"/>
  <c r="E30" i="13"/>
  <c r="F23" i="13"/>
  <c r="E32" i="13" s="1"/>
  <c r="F14" i="13"/>
  <c r="F15" i="13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8" i="13" s="1"/>
  <c r="B33" i="13" s="1"/>
  <c r="B37" i="13" s="1"/>
  <c r="B38" i="13" s="1"/>
  <c r="B39" i="13" s="1"/>
  <c r="B40" i="13" s="1"/>
  <c r="B41" i="13" s="1"/>
  <c r="B42" i="13" s="1"/>
  <c r="B43" i="13" s="1"/>
  <c r="B45" i="13" s="1"/>
  <c r="B46" i="13" s="1"/>
  <c r="B47" i="13" s="1"/>
  <c r="B48" i="13" s="1"/>
  <c r="B49" i="13" s="1"/>
  <c r="B50" i="13" s="1"/>
  <c r="B51" i="13" s="1"/>
  <c r="B53" i="13" s="1"/>
  <c r="B54" i="13" s="1"/>
  <c r="B55" i="13" s="1"/>
  <c r="B56" i="13" s="1"/>
  <c r="B58" i="13" s="1"/>
  <c r="B59" i="13" s="1"/>
  <c r="B60" i="13" s="1"/>
  <c r="B61" i="13" s="1"/>
  <c r="B63" i="13" s="1"/>
  <c r="B64" i="13" s="1"/>
  <c r="B65" i="13" s="1"/>
  <c r="B66" i="13" s="1"/>
  <c r="B68" i="13" s="1"/>
  <c r="B69" i="13" s="1"/>
  <c r="B70" i="13" s="1"/>
  <c r="B71" i="13" s="1"/>
  <c r="B73" i="13" s="1"/>
  <c r="B74" i="13" s="1"/>
  <c r="B75" i="13" s="1"/>
  <c r="B77" i="13" s="1"/>
  <c r="B78" i="13" s="1"/>
  <c r="B79" i="13" s="1"/>
  <c r="B81" i="13" s="1"/>
  <c r="B82" i="13" s="1"/>
  <c r="B83" i="13" s="1"/>
  <c r="B85" i="13" s="1"/>
  <c r="B86" i="13" s="1"/>
  <c r="B88" i="13" s="1"/>
  <c r="B89" i="13" s="1"/>
  <c r="B90" i="13" s="1"/>
  <c r="B91" i="13" s="1"/>
  <c r="B92" i="13" s="1"/>
  <c r="B94" i="13" s="1"/>
  <c r="B95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8" i="13" s="1"/>
  <c r="B109" i="13" s="1"/>
  <c r="F28" i="13" l="1"/>
  <c r="F43" i="13"/>
  <c r="F42" i="13"/>
  <c r="F66" i="13"/>
  <c r="C11" i="8" l="1"/>
  <c r="C10" i="8"/>
  <c r="C9" i="8"/>
</calcChain>
</file>

<file path=xl/sharedStrings.xml><?xml version="1.0" encoding="utf-8"?>
<sst xmlns="http://schemas.openxmlformats.org/spreadsheetml/2006/main" count="304" uniqueCount="149">
  <si>
    <t>Lp.</t>
  </si>
  <si>
    <t>Podstawa</t>
  </si>
  <si>
    <t>Opis</t>
  </si>
  <si>
    <t>Obmiar</t>
  </si>
  <si>
    <t>Cena jedn.</t>
  </si>
  <si>
    <t>Wartość</t>
  </si>
  <si>
    <t>ROBOTY PRZYGOTOWAWCZE</t>
  </si>
  <si>
    <t>km</t>
  </si>
  <si>
    <t>szt.</t>
  </si>
  <si>
    <t>m3</t>
  </si>
  <si>
    <t>m2</t>
  </si>
  <si>
    <t>m</t>
  </si>
  <si>
    <t>ROBOTY ZIEMNE</t>
  </si>
  <si>
    <t>Nawierzchnia z kostki brukowej betonowej Behaton szarej grubości 8 cm na podsypce cementowo-piaskowej z wypełnieniem spoin piaskiem.  Nr. spec. techn. D-05.03.23</t>
  </si>
  <si>
    <t>ELEMENTY ULIC</t>
  </si>
  <si>
    <t>URZĄDZENIA BEZPIECZEŃSTWA RUCHU</t>
  </si>
  <si>
    <t>INNE ROBOTY</t>
  </si>
  <si>
    <t>RAZEM KOSZTORYS NETTO</t>
  </si>
  <si>
    <t>jedn. obm.</t>
  </si>
  <si>
    <t>STWiORB
D-01.01.01</t>
  </si>
  <si>
    <t>Wytyczenie trasy drogowej i jej punktów wysokościowych</t>
  </si>
  <si>
    <t>STWiORB
D-10.03.01</t>
  </si>
  <si>
    <t>Regulacja pionowa studzienek dla włazów kanałowych</t>
  </si>
  <si>
    <t>Regulacja pionowa studzienek dla zaworów wodociągowych i gazowych</t>
  </si>
  <si>
    <t>STWiORB
D-01.02.02</t>
  </si>
  <si>
    <t>Zdjęcie warstwy ziemi urodzajnej (humusu) z odwozem na odległość 1 km</t>
  </si>
  <si>
    <t>Dodatek za dalsze 4 km odwozu ziemi urodzajenej</t>
  </si>
  <si>
    <t>STWiORB
D-05.03.11</t>
  </si>
  <si>
    <t>Rozebranie krawężników betonowych na podsypce cementowo-piaskowej z odwozem i utylizacją</t>
  </si>
  <si>
    <t>Rozebranie ław pod krawężniki z betonu z odwozem i utylizacją</t>
  </si>
  <si>
    <t>Rozebranie nawierzchni z kostki betonowej gr. 8cm  na podsypce cementowo-piaskowej z odwozem i utylizacją</t>
  </si>
  <si>
    <t>STWiORB
D-02.03.01</t>
  </si>
  <si>
    <t>Wykonanie wykopu wraz z odwozem urobku i utylizacją</t>
  </si>
  <si>
    <t>Formowanie i zagęszczanie nasypów z gruntu piaszczystego dostarczonego przez Wykonawcę</t>
  </si>
  <si>
    <t>STWiORB
D-02.01.01</t>
  </si>
  <si>
    <t>Profilowanie i zagęszczanie podłoża pod warstwy konstrukcyjne nawierzchni</t>
  </si>
  <si>
    <t>STWiORB
D-04.01.01</t>
  </si>
  <si>
    <t>STWiORB
D-04.04.02b</t>
  </si>
  <si>
    <t>STWiORB
D-04.05.01a</t>
  </si>
  <si>
    <t>STWiORB
D-04.06.01b</t>
  </si>
  <si>
    <t>Wykonanie warstwy z mieszanki kruszywa związanego hydraulicznie C1,5/2,0≤4,0MPa gr.15cm</t>
  </si>
  <si>
    <t>Wykonanie podbudowy z mieszanki kruszywa niezwiązanego (łamanego) C50/30, 0/31,5 gr.20cm</t>
  </si>
  <si>
    <t>CHODNIK Z KOSTKI BETONOWEJ</t>
  </si>
  <si>
    <t>STWiORB
D-07.06.01b</t>
  </si>
  <si>
    <t>STWiORB
D-01.02.04</t>
  </si>
  <si>
    <t>Robiórka słupków do znaków</t>
  </si>
  <si>
    <t>szt</t>
  </si>
  <si>
    <t>Robiórka tarcz znaków</t>
  </si>
  <si>
    <t>STWiORB
D-07.02.01</t>
  </si>
  <si>
    <t>Przestawienie znaku wraz ze słupkiem</t>
  </si>
  <si>
    <t>Montaż słupków do znaków z rur stalowych - słupki proste</t>
  </si>
  <si>
    <t>Zmiana lokalizacji tarczy</t>
  </si>
  <si>
    <t>Montaż tarcz znaków o pow. ponad 0.3 m2</t>
  </si>
  <si>
    <t>STWiORB
D-07.01.01</t>
  </si>
  <si>
    <t>Oznakowanie poziome jezdni - na zimno za pomocą masz chemoutwardzalnych grubowarstwowe wykonywane mechanicznie</t>
  </si>
  <si>
    <t>ROBOTY WYKOŃCZENIOWE</t>
  </si>
  <si>
    <t>Humusowanie zieleńcy i skarp z obsianiem przy grubości warstwy humusu 5 cm.  Nr. spec. techn. D-09.01.01</t>
  </si>
  <si>
    <t>Humusowanie zieleńcy i skarp z obsianiem,dodatek za każdy dalszy 1 cm humusu.  Nr. spec. techn. D-09.01.01 Krotność = 5</t>
  </si>
  <si>
    <t>Regulacja pionowa studzienek dla studzienek telefonicznych</t>
  </si>
  <si>
    <t>Rozebranie podbudowy z kruszywa gr. 20cm z odwozem i utylizacją</t>
  </si>
  <si>
    <t>Rozebranie obrzeży 8x30 cm na podsypce cementowo-piaskowej z odwozem i utylizacją</t>
  </si>
  <si>
    <t xml:space="preserve">Nawierzchnia z kostki brukowej betonowej Behaton czerwonej grubości 8 cm na podsypce cementowo-piaskowej z wypełnieniem spoin piaskiem. </t>
  </si>
  <si>
    <t>STWiORB
D-05.03.05a</t>
  </si>
  <si>
    <t>STWiORB
D-05.03.05b</t>
  </si>
  <si>
    <t>STWiORB
D-08.01.01</t>
  </si>
  <si>
    <t>STWiORB
D-05.03.23</t>
  </si>
  <si>
    <t>STWiORB
D-09.01.01</t>
  </si>
  <si>
    <t>STWiORB
D-00.00.00</t>
  </si>
  <si>
    <t>Zabezpieczenie osnowy geodezyjnej</t>
  </si>
  <si>
    <t>STWiORB
D-08.03.01</t>
  </si>
  <si>
    <t>Robimart Sp z o.o.</t>
  </si>
  <si>
    <t>ul. Staszica 1, 05-800 Pruszków</t>
  </si>
  <si>
    <t>Klasyfikacja robót wg Wspólnego Słownika Zamówień</t>
  </si>
  <si>
    <t>45233123-7</t>
  </si>
  <si>
    <t>45233162-2</t>
  </si>
  <si>
    <t>45233161-5</t>
  </si>
  <si>
    <t>NAZWA INWESTYCJI:</t>
  </si>
  <si>
    <t>ADRES INWESTYCJI:</t>
  </si>
  <si>
    <t>INWESTOR:</t>
  </si>
  <si>
    <t>ADRES INWESTORA:</t>
  </si>
  <si>
    <t>BRANŻA:</t>
  </si>
  <si>
    <t>SPORZĄDZIŁ KALKULACJĘ:</t>
  </si>
  <si>
    <t>DATA OPRACOWANIA:</t>
  </si>
  <si>
    <t>OPRACOWAŁ:</t>
  </si>
  <si>
    <t>PRZEDMIAR ROBÓT</t>
  </si>
  <si>
    <t>STWiORB
D-01.02.01</t>
  </si>
  <si>
    <t>Mechaniczne karczowanie zagajników gęstych</t>
  </si>
  <si>
    <t>ha</t>
  </si>
  <si>
    <t>Mechaniczne ścinanie drzew  o średnicy do 15 cm z karczowaniem pni oraz wywiezieniem dłużyc, gałęzi i karpiny na odl. do 2 km</t>
  </si>
  <si>
    <t>Mechaniczne ścinanie drzew  o średnicy 16-35 cm z karczowaniem pni oraz wywiezieniem dłużyc, gałęzi i karpiny na odl. do 2 km</t>
  </si>
  <si>
    <t>Mechaniczne ścinanie drzew  o średnicy 36-45 cm z karczowaniem pni oraz wywiezieniem dłużyc, gałęzi i karpiny na odl. do 2 km</t>
  </si>
  <si>
    <t>Mechaniczne ścinanie drzew  o średnicy 46-55 cm z karczowaniem pni oraz wywiezieniem dłużyc, gałęzi i karpiny na odl. do 2 km</t>
  </si>
  <si>
    <t>Frezowanie nawierzchni bitumicznej o gr. 10cm z odwozem i utylizacją</t>
  </si>
  <si>
    <t>Rozebranie nawierzchni z betonu gr. 15cm  z odwozem i utylizacją</t>
  </si>
  <si>
    <t>Rozebranie chodników z płyt betonowych o wymiarach 50x50x7cm na podsypce cementowo-piaskowej z odwozem i utylizacją</t>
  </si>
  <si>
    <t>Rozebranie nawierzchni z kruszywa (tłucznia, żużla, destruktu) gr. 15cm z odwozem i utylizacją</t>
  </si>
  <si>
    <t>Wykonanie podbudowy z mieszanki kruszywa niezwiązanego (łamanego) C50/30, 0/31,5 gr.25cm</t>
  </si>
  <si>
    <t>Wykonanie warstwy wiążącej nawierzchni z betonu asfaltowego o grubości 6 cm</t>
  </si>
  <si>
    <t>STWiORB
D-04.07.01a</t>
  </si>
  <si>
    <t>Wykonanie podbudowy z betonu asfaltowego gr.10 cm</t>
  </si>
  <si>
    <t>STWiORB
D-04.02.01</t>
  </si>
  <si>
    <t>Wykonanie warstwy odsączającej z piasku gr.25cm</t>
  </si>
  <si>
    <t xml:space="preserve">Warstwa ścieralna z SMA o grubości 4 cm </t>
  </si>
  <si>
    <t>JEZDNIA Z SMA</t>
  </si>
  <si>
    <t>MIEJSCA POSTOJOWE Z KOSTKI BETONOWEJ</t>
  </si>
  <si>
    <t>Wykonanie podbudowy z betonu C12/15 gr.20 cm</t>
  </si>
  <si>
    <t>Wykonanie warstwy z mieszanki kruszywa związanego hydraulicznie C3/4≤6,0MPa gr.18cm</t>
  </si>
  <si>
    <t>KONSTRUKCJA ZATOK AUTOBUSOWYCH</t>
  </si>
  <si>
    <t>ZJADY PUBLICZNE Z KOSTKI BETONOWEJ</t>
  </si>
  <si>
    <t>Nawierzchnia z kostki brukowej betonowej Behaton czerwonej grubości 8 cm na podsypce cementowo-piaskowej z wypełnieniem spoin piaskiem.  Nr. spec. techn. D-05.03.23</t>
  </si>
  <si>
    <t>ZJAZDY INDYWIDUALNE Z  KOSTKI BETONOWEJ</t>
  </si>
  <si>
    <t xml:space="preserve">Chodniki z kostki brukowej betonowej Holland szarej grubości 8 cm na podsypce cementowo-piaskowej z wypełnieniem spoin piaskiem </t>
  </si>
  <si>
    <t>Wykonanie podbudowy z mieszanki kruszywa niezwiązanego (łamanego) C50/30, 0/31,5 gr.15cm</t>
  </si>
  <si>
    <t>ŚCIEŻKA ROWEROWA</t>
  </si>
  <si>
    <t xml:space="preserve">Warstwa ścieralna z betonu asfaltowego KR1-2 o grubości 5 cm </t>
  </si>
  <si>
    <t>ŚCIEŻKA ROWEROWA (W PASIE ZJAZDÓW)</t>
  </si>
  <si>
    <t>Wykonanie podbudowy z mieszanki kruszywa niezwiązanego (łamanego) C50/30, 0/31,5 gr.22cm</t>
  </si>
  <si>
    <t>KONSTRUKCJA OPASEK SEPARACYJNYCH</t>
  </si>
  <si>
    <t>Nawierzchnie z kostki kamiennej surowo-łupanej 8/11 cm  na podsypce cementowo-piaskowej</t>
  </si>
  <si>
    <t>Krawężniki betonowe wtopione o wymiarach 20x22 cm z wykonaniem ław betonowych na podsypce cementowo-piaskowej</t>
  </si>
  <si>
    <t>Krawężniki betonowe wystające o wymiarach 20x30cm z wykonaniem ław betonowych na podsypce cementowo-piaskowej</t>
  </si>
  <si>
    <t>Oporniki betonowe wtopione o szerokości 12 cm z wykonaniem ław betonowych z oporem na podsypce cementowo-piaskowej</t>
  </si>
  <si>
    <t>STWiORB
D-05.03.04</t>
  </si>
  <si>
    <t>STWiORB
D-05.03.01</t>
  </si>
  <si>
    <t>STWiORB
D-05.03.05B</t>
  </si>
  <si>
    <t>Montaż tarcz znaków o pow. do 0.3 m2</t>
  </si>
  <si>
    <t>Oznakowanie poziome jezdni - na gorąco za pomocą masz termoplastycznych - powierzchnia przejazdów rowerowych w kolorze czerwonym</t>
  </si>
  <si>
    <t>Nawierzchnia z betonu C35/45 z włóknem rozproszonym gr. 22 cm, z warstwą poślizgową (geomembrana gładka PE 2x1mm) dylatowana, z nacięciem szczelin i zalaniem masą zalewową</t>
  </si>
  <si>
    <t xml:space="preserve">Wykonanie ścieków ulicznych z prefabrykatów betonowych  na ławie betonowej </t>
  </si>
  <si>
    <t>PODATEK VAT 23%</t>
  </si>
  <si>
    <t>RAZEM KOSZTORYS BRUTTO</t>
  </si>
  <si>
    <t>zł</t>
  </si>
  <si>
    <t>Wykonanie nawierzchni z płyt betonowych żółtych z wypustkami 40x40x8cm na podsypce cementowo-piaskowej z wypełnieniem spoin piaskiem.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</si>
  <si>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</si>
  <si>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t>Wykonanie nawierzchni z płytek antypoślizgowych 30x30x5cm cm ułożonych w jednym rzędzie przy krawędzi peronu z wypełnieniem spoin piaskiem.</t>
  </si>
  <si>
    <t>Rozebranie ogrodzeń (fundament, cokół, słupki, wypełnienie, bramy i furtki) z odwozem i utylizacją</t>
  </si>
  <si>
    <t>Ręczne przekopy kontrolne</t>
  </si>
  <si>
    <t>Ogrodzenia z siatki na słupkach stalowych wraz z bramami i furtkami - budowa H=1,5m</t>
  </si>
  <si>
    <t>PRZEŁOŻENIE ISTNIEJĄCEJ KOSTKI</t>
  </si>
  <si>
    <t>Nawierzchnia z kostki brukowej betonowej Behaton szarej oraz czerwonej grubości 8 cm na podsypce cementowo-piaskowej z wypełnieniem spoin piaskiem.  D</t>
  </si>
  <si>
    <t>Wykonanie podbudowy z mieszanki kruszywa niezwiązanego (łamanego) C50/30, 0/31,5 gr.10cm</t>
  </si>
  <si>
    <t>ujęte w zdjęciu humusu</t>
  </si>
  <si>
    <t>ujęte w rozbiórkach</t>
  </si>
  <si>
    <t>z tabeli robót</t>
  </si>
  <si>
    <t>dodatek pod skrzyżowania</t>
  </si>
  <si>
    <t>nasyp po zdjęciu humusu</t>
  </si>
  <si>
    <t>Obrzeża betonowe o wymiarach 30x8 cm na podsypce cementowo-piaskowej, spoiny wypełnione zaprawą cementową</t>
  </si>
  <si>
    <t>Pionowe znaki drogowe C-9 + U-5a</t>
  </si>
  <si>
    <t xml:space="preserve">"Rozbudowa dróg gminnych - ul. Geodetów i ul. Energetycznej w Piasecznie, Józefosławiu, Julianowie i Mysiadle wraz z budową odcinka drogi gminnej – ul. 9KDL w Mysiadle
ODCINEK UL. ENERGETYCZNA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</si>
</sst>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9" fontId="2" fillId="0" borderId="0" xfId="1" applyFont="1" applyFill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4" fontId="2" fillId="0" borderId="14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vertical="top" wrapText="1"/>
    </xf>
    <xf numFmtId="4" fontId="2" fillId="0" borderId="19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1" fillId="0" borderId="12" xfId="0" applyNumberFormat="1" applyFont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422413</xdr:colOff>
      <xdr:row>3</xdr:row>
      <xdr:rowOff>0</xdr:rowOff>
    </xdr:from>
    <xdr:to>
      <xdr:col>8</xdr:col>
      <xdr:colOff>533400</xdr:colOff>
      <xdr:row>3</xdr:row>
      <xdr:rowOff>1588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22413" y="542925"/>
          <a:ext cx="5349737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472108</xdr:colOff>
      <xdr:row>22</xdr:row>
      <xdr:rowOff>8282</xdr:rowOff>
    </xdr:from>
    <xdr:to>
      <xdr:col>8</xdr:col>
      <xdr:colOff>495300</xdr:colOff>
      <xdr:row>22</xdr:row>
      <xdr:rowOff>9525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2108" y="4275482"/>
          <a:ext cx="5261942" cy="1243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05_MIASTO%20PRUSZKOW\21_JARZYNOWA\08_KOSZTORYSY\Kosztorys_szablon_Jarzyno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37_MIASTO%20PIASECZNO\GPI-09_GEODETOW\01_DOKUMENTACJA%20PROJEKTOWA\03_DROGI\MP\2021_02_01_EtapII.2_EVI_PFU_Korekta%20PR%20Energetyczna%20rob%20ziemne\KOSZTORYS_Geodetow_EtapII_Energetyczna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_KI"/>
      <sheetName val="TYT_przedmiar"/>
      <sheetName val="KI"/>
      <sheetName val="przedmiar"/>
    </sheetNames>
    <sheetDataSet>
      <sheetData sheetId="0">
        <row r="9">
          <cell r="C9" t="str">
            <v>Roboty budowlane w zakresie dróg podrzędnych</v>
          </cell>
        </row>
        <row r="10">
          <cell r="C10" t="str">
            <v>Roboty budowlane w zakresie ścieżek rowerowych</v>
          </cell>
        </row>
        <row r="11">
          <cell r="C11" t="str">
            <v>Roboty budowlane w zakresie ścieżek pieszych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_TYT_PR"/>
      <sheetName val="PR"/>
      <sheetName val="KI"/>
      <sheetName val="STR_TYT_KI"/>
    </sheetNames>
    <sheetDataSet>
      <sheetData sheetId="0" refreshError="1"/>
      <sheetData sheetId="1" refreshError="1"/>
      <sheetData sheetId="2" refreshError="1"/>
      <sheetData sheetId="3">
        <row r="13">
          <cell r="D13" t="str">
            <v>Rozbudowa dróg gminnych - ul. Geodetów i ul. Energetycznej w Piasecznie, Józefosławiu, Julianowie i Mysiadle wraz z budową odcinka drogi gminnej – ul. 9KDL w Mysiadle. ODCINEK UL. ENERGETYCZNA</v>
          </cell>
        </row>
        <row r="14">
          <cell r="D14" t="str">
            <v>Gmina Piaseczno i Gmina Lesznowola</v>
          </cell>
        </row>
        <row r="15">
          <cell r="D15" t="str">
            <v>Burmistrz Miasta i Gminy Piaseczno</v>
          </cell>
        </row>
        <row r="16">
          <cell r="D16" t="str">
            <v>ul. Kościuszki 5</v>
          </cell>
        </row>
        <row r="17">
          <cell r="D17" t="str">
            <v>05-500 Piaseczno</v>
          </cell>
        </row>
        <row r="18">
          <cell r="D18" t="str">
            <v>Drogowa</v>
          </cell>
        </row>
        <row r="20">
          <cell r="E20" t="str">
            <v>inż. Mariusz Jaciubek</v>
          </cell>
        </row>
        <row r="21">
          <cell r="E21" t="str">
            <v>24.08.2020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zoomScale="115" zoomScaleNormal="115" workbookViewId="0">
      <selection activeCell="E29" sqref="E29"/>
    </sheetView>
  </sheetViews>
  <sheetFormatPr defaultRowHeight="14.25" x14ac:dyDescent="0.2"/>
  <cols>
    <col min="1" max="2" width="9.140625" style="37"/>
    <col min="3" max="3" width="10.7109375" style="37" bestFit="1" customWidth="1"/>
    <col min="4" max="5" width="9.140625" style="37"/>
    <col min="6" max="6" width="13" style="37" bestFit="1" customWidth="1"/>
    <col min="7" max="16384" width="9.140625" style="37"/>
  </cols>
  <sheetData>
    <row r="3" spans="2:9" x14ac:dyDescent="0.2">
      <c r="B3" s="91" t="s">
        <v>70</v>
      </c>
      <c r="C3" s="91"/>
      <c r="D3" s="38"/>
      <c r="E3" s="38"/>
      <c r="F3" s="91" t="s">
        <v>71</v>
      </c>
      <c r="G3" s="91"/>
      <c r="H3" s="91"/>
      <c r="I3" s="91"/>
    </row>
    <row r="5" spans="2:9" ht="18" x14ac:dyDescent="0.2">
      <c r="D5" s="92" t="s">
        <v>84</v>
      </c>
      <c r="E5" s="92"/>
      <c r="F5" s="92"/>
      <c r="G5" s="92"/>
    </row>
    <row r="7" spans="2:9" x14ac:dyDescent="0.2">
      <c r="C7" s="93" t="s">
        <v>72</v>
      </c>
      <c r="D7" s="93"/>
      <c r="E7" s="93"/>
      <c r="F7" s="93"/>
      <c r="G7" s="93"/>
      <c r="H7" s="93"/>
    </row>
    <row r="9" spans="2:9" x14ac:dyDescent="0.2">
      <c r="B9" s="39" t="s">
        <v>73</v>
      </c>
      <c r="C9" s="39" t="str">
        <f>[1]TYT_KI!C9</f>
        <v>Roboty budowlane w zakresie dróg podrzędnych</v>
      </c>
      <c r="D9" s="39"/>
      <c r="E9" s="39"/>
      <c r="F9" s="39"/>
      <c r="G9" s="39"/>
      <c r="H9" s="39"/>
      <c r="I9" s="39"/>
    </row>
    <row r="10" spans="2:9" x14ac:dyDescent="0.2">
      <c r="B10" s="39" t="s">
        <v>74</v>
      </c>
      <c r="C10" s="39" t="str">
        <f>[1]TYT_KI!C10</f>
        <v>Roboty budowlane w zakresie ścieżek rowerowych</v>
      </c>
      <c r="D10" s="39"/>
      <c r="E10" s="39"/>
      <c r="F10" s="39"/>
      <c r="G10" s="39"/>
      <c r="H10" s="39"/>
      <c r="I10" s="39"/>
    </row>
    <row r="11" spans="2:9" x14ac:dyDescent="0.2">
      <c r="B11" s="39" t="s">
        <v>75</v>
      </c>
      <c r="C11" s="39" t="str">
        <f>[1]TYT_KI!C11</f>
        <v>Roboty budowlane w zakresie ścieżek pieszych</v>
      </c>
      <c r="D11" s="39"/>
      <c r="E11" s="39"/>
      <c r="F11" s="39"/>
      <c r="G11" s="39"/>
      <c r="H11" s="39"/>
      <c r="I11" s="39"/>
    </row>
    <row r="13" spans="2:9" ht="33" customHeight="1" x14ac:dyDescent="0.2">
      <c r="B13" s="94" t="s">
        <v>76</v>
      </c>
      <c r="C13" s="94"/>
      <c r="D13" s="95" t="str">
        <f>[2]STR_TYT_KI!D13</f>
        <v>Rozbudowa dróg gminnych - ul. Geodetów i ul. Energetycznej w Piasecznie, Józefosławiu, Julianowie i Mysiadle wraz z budową odcinka drogi gminnej – ul. 9KDL w Mysiadle. ODCINEK UL. ENERGETYCZNA</v>
      </c>
      <c r="E13" s="95"/>
      <c r="F13" s="95"/>
      <c r="G13" s="95"/>
      <c r="H13" s="95"/>
      <c r="I13" s="95"/>
    </row>
    <row r="14" spans="2:9" x14ac:dyDescent="0.2">
      <c r="B14" s="94" t="s">
        <v>77</v>
      </c>
      <c r="C14" s="94"/>
      <c r="D14" s="95" t="str">
        <f>[2]STR_TYT_KI!D14</f>
        <v>Gmina Piaseczno i Gmina Lesznowola</v>
      </c>
      <c r="E14" s="95"/>
      <c r="F14" s="95"/>
      <c r="G14" s="95"/>
      <c r="H14" s="95"/>
      <c r="I14" s="95"/>
    </row>
    <row r="15" spans="2:9" ht="14.25" customHeight="1" x14ac:dyDescent="0.2">
      <c r="B15" s="94" t="s">
        <v>78</v>
      </c>
      <c r="C15" s="94"/>
      <c r="D15" s="95" t="str">
        <f>[2]STR_TYT_KI!D15</f>
        <v>Burmistrz Miasta i Gminy Piaseczno</v>
      </c>
      <c r="E15" s="95"/>
      <c r="F15" s="95"/>
      <c r="G15" s="95"/>
      <c r="H15" s="95"/>
      <c r="I15" s="95"/>
    </row>
    <row r="16" spans="2:9" ht="14.25" customHeight="1" x14ac:dyDescent="0.2">
      <c r="B16" s="94" t="s">
        <v>79</v>
      </c>
      <c r="C16" s="94"/>
      <c r="D16" s="95" t="str">
        <f>[2]STR_TYT_KI!D16</f>
        <v>ul. Kościuszki 5</v>
      </c>
      <c r="E16" s="95"/>
      <c r="F16" s="95"/>
      <c r="G16" s="95"/>
      <c r="H16" s="95"/>
      <c r="I16" s="95"/>
    </row>
    <row r="17" spans="2:9" ht="14.25" customHeight="1" x14ac:dyDescent="0.2">
      <c r="D17" s="95" t="str">
        <f>[2]STR_TYT_KI!D17</f>
        <v>05-500 Piaseczno</v>
      </c>
      <c r="E17" s="95"/>
      <c r="F17" s="95"/>
      <c r="G17" s="95"/>
      <c r="H17" s="95"/>
      <c r="I17" s="95"/>
    </row>
    <row r="18" spans="2:9" x14ac:dyDescent="0.2">
      <c r="B18" s="94" t="s">
        <v>80</v>
      </c>
      <c r="C18" s="94"/>
      <c r="D18" s="90" t="str">
        <f>[2]STR_TYT_KI!D18</f>
        <v>Drogowa</v>
      </c>
    </row>
    <row r="20" spans="2:9" x14ac:dyDescent="0.2">
      <c r="B20" s="94" t="s">
        <v>81</v>
      </c>
      <c r="C20" s="94"/>
      <c r="D20" s="94"/>
      <c r="E20" s="90" t="str">
        <f>[2]STR_TYT_KI!E20</f>
        <v>inż. Mariusz Jaciubek</v>
      </c>
    </row>
    <row r="21" spans="2:9" x14ac:dyDescent="0.2">
      <c r="B21" s="94" t="s">
        <v>82</v>
      </c>
      <c r="C21" s="94"/>
      <c r="D21" s="94"/>
      <c r="E21" s="90" t="str">
        <f>[2]STR_TYT_KI!E21</f>
        <v>24.08.2020</v>
      </c>
    </row>
    <row r="24" spans="2:9" x14ac:dyDescent="0.2">
      <c r="B24" s="45"/>
      <c r="C24" s="45"/>
      <c r="D24" s="45"/>
      <c r="E24" s="45"/>
      <c r="F24" s="41"/>
      <c r="G24" s="40"/>
    </row>
    <row r="25" spans="2:9" x14ac:dyDescent="0.2">
      <c r="B25" s="45"/>
      <c r="C25" s="45"/>
      <c r="D25" s="45"/>
      <c r="E25" s="45"/>
      <c r="F25" s="42"/>
      <c r="G25" s="40"/>
    </row>
    <row r="26" spans="2:9" x14ac:dyDescent="0.2">
      <c r="B26" s="45"/>
      <c r="C26" s="45"/>
      <c r="D26" s="45"/>
      <c r="E26" s="45"/>
      <c r="F26" s="41"/>
      <c r="G26" s="40"/>
    </row>
    <row r="27" spans="2:9" x14ac:dyDescent="0.2">
      <c r="B27" s="40"/>
      <c r="C27" s="40"/>
      <c r="D27" s="40"/>
      <c r="E27" s="40"/>
    </row>
    <row r="28" spans="2:9" x14ac:dyDescent="0.2">
      <c r="B28" s="40"/>
      <c r="C28" s="40"/>
      <c r="D28" s="40"/>
      <c r="E28" s="40"/>
    </row>
    <row r="29" spans="2:9" x14ac:dyDescent="0.2">
      <c r="C29" s="40"/>
      <c r="D29" s="40"/>
      <c r="E29" s="40"/>
    </row>
    <row r="30" spans="2:9" x14ac:dyDescent="0.2">
      <c r="B30" s="43"/>
      <c r="C30" s="40"/>
      <c r="D30" s="40"/>
      <c r="E30" s="40"/>
    </row>
    <row r="31" spans="2:9" x14ac:dyDescent="0.2">
      <c r="B31" s="44"/>
      <c r="C31" s="40"/>
      <c r="D31" s="40"/>
      <c r="E31" s="40"/>
    </row>
    <row r="32" spans="2:9" x14ac:dyDescent="0.2">
      <c r="C32" s="40"/>
      <c r="D32" s="40"/>
      <c r="E32" s="40"/>
    </row>
    <row r="33" spans="2:8" x14ac:dyDescent="0.2">
      <c r="B33" s="94" t="s">
        <v>83</v>
      </c>
      <c r="C33" s="94"/>
    </row>
    <row r="34" spans="2:8" x14ac:dyDescent="0.2">
      <c r="B34" s="40"/>
      <c r="C34" s="40"/>
    </row>
    <row r="36" spans="2:8" x14ac:dyDescent="0.2">
      <c r="B36" s="94"/>
      <c r="C36" s="94"/>
      <c r="G36" s="94"/>
      <c r="H36" s="94"/>
    </row>
    <row r="37" spans="2:8" x14ac:dyDescent="0.2">
      <c r="B37" s="39"/>
    </row>
  </sheetData>
  <mergeCells count="19">
    <mergeCell ref="B36:C36"/>
    <mergeCell ref="G36:H36"/>
    <mergeCell ref="B14:C14"/>
    <mergeCell ref="D14:I14"/>
    <mergeCell ref="B15:C15"/>
    <mergeCell ref="D15:I15"/>
    <mergeCell ref="B16:C16"/>
    <mergeCell ref="D16:I16"/>
    <mergeCell ref="D17:I17"/>
    <mergeCell ref="B18:C18"/>
    <mergeCell ref="B20:D20"/>
    <mergeCell ref="B21:D21"/>
    <mergeCell ref="B33:C33"/>
    <mergeCell ref="B3:C3"/>
    <mergeCell ref="F3:I3"/>
    <mergeCell ref="D5:G5"/>
    <mergeCell ref="C7:H7"/>
    <mergeCell ref="B13:C13"/>
    <mergeCell ref="D13:I13"/>
  </mergeCells>
  <pageMargins left="0.62992125984251968" right="0.23622047244094488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B31" workbookViewId="0">
      <selection activeCell="J12" sqref="J12"/>
    </sheetView>
  </sheetViews>
  <sheetFormatPr defaultRowHeight="12" outlineLevelCol="1" x14ac:dyDescent="0.2"/>
  <cols>
    <col min="1" max="1" width="9.140625" style="75" hidden="1" customWidth="1" outlineLevel="1"/>
    <col min="2" max="2" width="3.7109375" style="5" customWidth="1" collapsed="1"/>
    <col min="3" max="3" width="9.7109375" style="5" customWidth="1"/>
    <col min="4" max="4" width="37.7109375" style="5" customWidth="1"/>
    <col min="5" max="5" width="6.7109375" style="5" customWidth="1"/>
    <col min="6" max="7" width="9.7109375" style="5" customWidth="1"/>
    <col min="8" max="8" width="11.7109375" style="5" customWidth="1"/>
    <col min="9" max="16384" width="9.140625" style="1"/>
  </cols>
  <sheetData>
    <row r="1" spans="1:9" ht="12.75" x14ac:dyDescent="0.2">
      <c r="B1" s="96" t="s">
        <v>84</v>
      </c>
      <c r="C1" s="96"/>
      <c r="D1" s="96"/>
      <c r="E1" s="96"/>
      <c r="F1" s="96"/>
      <c r="G1" s="96"/>
      <c r="H1" s="96"/>
    </row>
    <row r="2" spans="1:9" ht="30.75" customHeight="1" thickBot="1" x14ac:dyDescent="0.25">
      <c r="B2" s="97" t="s">
        <v>148</v>
      </c>
      <c r="C2" s="97"/>
      <c r="D2" s="97"/>
      <c r="E2" s="97"/>
      <c r="F2" s="97"/>
      <c r="G2" s="97"/>
      <c r="H2" s="97"/>
    </row>
    <row r="3" spans="1:9" s="8" customFormat="1" ht="24.75" thickBot="1" x14ac:dyDescent="0.25">
      <c r="A3" s="76"/>
      <c r="B3" s="30" t="s">
        <v>0</v>
      </c>
      <c r="C3" s="31" t="s">
        <v>1</v>
      </c>
      <c r="D3" s="31" t="s">
        <v>2</v>
      </c>
      <c r="E3" s="32" t="s">
        <v>18</v>
      </c>
      <c r="F3" s="32" t="s">
        <v>3</v>
      </c>
      <c r="G3" s="32" t="s">
        <v>4</v>
      </c>
      <c r="H3" s="33" t="s">
        <v>5</v>
      </c>
      <c r="I3" s="10"/>
    </row>
    <row r="4" spans="1:9" s="8" customFormat="1" ht="12.75" thickBot="1" x14ac:dyDescent="0.25">
      <c r="A4" s="76"/>
      <c r="B4" s="15"/>
      <c r="C4" s="16"/>
      <c r="D4" s="17" t="s">
        <v>6</v>
      </c>
      <c r="E4" s="16"/>
      <c r="F4" s="16"/>
      <c r="G4" s="16"/>
      <c r="H4" s="29"/>
      <c r="I4" s="10"/>
    </row>
    <row r="5" spans="1:9" s="8" customFormat="1" ht="24" x14ac:dyDescent="0.2">
      <c r="A5" s="76">
        <v>1</v>
      </c>
      <c r="B5" s="50">
        <v>1</v>
      </c>
      <c r="C5" s="13" t="s">
        <v>19</v>
      </c>
      <c r="D5" s="13" t="s">
        <v>20</v>
      </c>
      <c r="E5" s="13" t="s">
        <v>7</v>
      </c>
      <c r="F5" s="14">
        <v>1</v>
      </c>
      <c r="G5" s="14"/>
      <c r="H5" s="51"/>
      <c r="I5" s="10"/>
    </row>
    <row r="6" spans="1:9" s="8" customFormat="1" ht="24" x14ac:dyDescent="0.2">
      <c r="A6" s="76">
        <v>1</v>
      </c>
      <c r="B6" s="50">
        <v>2</v>
      </c>
      <c r="C6" s="3" t="s">
        <v>85</v>
      </c>
      <c r="D6" s="3" t="s">
        <v>86</v>
      </c>
      <c r="E6" s="3" t="s">
        <v>87</v>
      </c>
      <c r="F6" s="4">
        <v>0.02</v>
      </c>
      <c r="G6" s="4"/>
      <c r="H6" s="52"/>
      <c r="I6" s="10"/>
    </row>
    <row r="7" spans="1:9" s="8" customFormat="1" ht="36" x14ac:dyDescent="0.2">
      <c r="A7" s="76">
        <v>1</v>
      </c>
      <c r="B7" s="50">
        <f>B6+1</f>
        <v>3</v>
      </c>
      <c r="C7" s="3" t="s">
        <v>85</v>
      </c>
      <c r="D7" s="3" t="s">
        <v>88</v>
      </c>
      <c r="E7" s="3" t="s">
        <v>8</v>
      </c>
      <c r="F7" s="4">
        <v>94</v>
      </c>
      <c r="G7" s="4"/>
      <c r="H7" s="52"/>
      <c r="I7" s="10"/>
    </row>
    <row r="8" spans="1:9" s="8" customFormat="1" ht="36" x14ac:dyDescent="0.2">
      <c r="A8" s="76">
        <v>1</v>
      </c>
      <c r="B8" s="50">
        <f>B7+1</f>
        <v>4</v>
      </c>
      <c r="C8" s="3" t="s">
        <v>85</v>
      </c>
      <c r="D8" s="3" t="s">
        <v>89</v>
      </c>
      <c r="E8" s="3" t="s">
        <v>8</v>
      </c>
      <c r="F8" s="4">
        <v>52</v>
      </c>
      <c r="G8" s="4"/>
      <c r="H8" s="52"/>
      <c r="I8" s="10"/>
    </row>
    <row r="9" spans="1:9" s="8" customFormat="1" ht="36" x14ac:dyDescent="0.2">
      <c r="A9" s="76">
        <v>1</v>
      </c>
      <c r="B9" s="50">
        <f>B8+1</f>
        <v>5</v>
      </c>
      <c r="C9" s="3" t="s">
        <v>85</v>
      </c>
      <c r="D9" s="3" t="s">
        <v>90</v>
      </c>
      <c r="E9" s="3" t="s">
        <v>8</v>
      </c>
      <c r="F9" s="4">
        <v>8</v>
      </c>
      <c r="G9" s="4"/>
      <c r="H9" s="52"/>
      <c r="I9" s="10"/>
    </row>
    <row r="10" spans="1:9" s="8" customFormat="1" ht="36" x14ac:dyDescent="0.2">
      <c r="A10" s="76">
        <v>1</v>
      </c>
      <c r="B10" s="50">
        <f t="shared" ref="B10:B26" si="0">B9+1</f>
        <v>6</v>
      </c>
      <c r="C10" s="3" t="s">
        <v>85</v>
      </c>
      <c r="D10" s="3" t="s">
        <v>91</v>
      </c>
      <c r="E10" s="3" t="s">
        <v>8</v>
      </c>
      <c r="F10" s="4">
        <v>1</v>
      </c>
      <c r="G10" s="4"/>
      <c r="H10" s="52"/>
      <c r="I10" s="10"/>
    </row>
    <row r="11" spans="1:9" s="8" customFormat="1" ht="24" x14ac:dyDescent="0.2">
      <c r="A11" s="76">
        <v>1</v>
      </c>
      <c r="B11" s="50">
        <f>B10+1</f>
        <v>7</v>
      </c>
      <c r="C11" s="7" t="s">
        <v>21</v>
      </c>
      <c r="D11" s="7" t="s">
        <v>22</v>
      </c>
      <c r="E11" s="7" t="s">
        <v>8</v>
      </c>
      <c r="F11" s="9">
        <v>18</v>
      </c>
      <c r="G11" s="9"/>
      <c r="H11" s="54"/>
      <c r="I11" s="10"/>
    </row>
    <row r="12" spans="1:9" s="8" customFormat="1" ht="24" customHeight="1" x14ac:dyDescent="0.2">
      <c r="A12" s="76">
        <v>1</v>
      </c>
      <c r="B12" s="50">
        <f t="shared" si="0"/>
        <v>8</v>
      </c>
      <c r="C12" s="7" t="s">
        <v>21</v>
      </c>
      <c r="D12" s="7" t="s">
        <v>23</v>
      </c>
      <c r="E12" s="7" t="s">
        <v>8</v>
      </c>
      <c r="F12" s="9">
        <v>7</v>
      </c>
      <c r="G12" s="9"/>
      <c r="H12" s="54"/>
      <c r="I12" s="10"/>
    </row>
    <row r="13" spans="1:9" s="8" customFormat="1" ht="24" x14ac:dyDescent="0.2">
      <c r="A13" s="76">
        <v>1</v>
      </c>
      <c r="B13" s="50">
        <f t="shared" si="0"/>
        <v>9</v>
      </c>
      <c r="C13" s="3" t="s">
        <v>21</v>
      </c>
      <c r="D13" s="3" t="s">
        <v>58</v>
      </c>
      <c r="E13" s="3" t="s">
        <v>8</v>
      </c>
      <c r="F13" s="4">
        <v>2</v>
      </c>
      <c r="G13" s="4"/>
      <c r="H13" s="52"/>
      <c r="I13" s="10"/>
    </row>
    <row r="14" spans="1:9" s="8" customFormat="1" ht="24" customHeight="1" x14ac:dyDescent="0.2">
      <c r="A14" s="76">
        <v>1</v>
      </c>
      <c r="B14" s="50">
        <f t="shared" si="0"/>
        <v>10</v>
      </c>
      <c r="C14" s="7" t="s">
        <v>24</v>
      </c>
      <c r="D14" s="7" t="s">
        <v>25</v>
      </c>
      <c r="E14" s="7" t="s">
        <v>9</v>
      </c>
      <c r="F14" s="4">
        <f>6860*0.4</f>
        <v>2744</v>
      </c>
      <c r="G14" s="9"/>
      <c r="H14" s="54"/>
      <c r="I14" s="10"/>
    </row>
    <row r="15" spans="1:9" s="8" customFormat="1" ht="24" customHeight="1" x14ac:dyDescent="0.2">
      <c r="A15" s="76">
        <v>1</v>
      </c>
      <c r="B15" s="50">
        <f t="shared" si="0"/>
        <v>11</v>
      </c>
      <c r="C15" s="7" t="s">
        <v>24</v>
      </c>
      <c r="D15" s="7" t="s">
        <v>26</v>
      </c>
      <c r="E15" s="7" t="s">
        <v>9</v>
      </c>
      <c r="F15" s="4">
        <f>F14</f>
        <v>2744</v>
      </c>
      <c r="G15" s="9"/>
      <c r="H15" s="54"/>
      <c r="I15" s="10"/>
    </row>
    <row r="16" spans="1:9" s="8" customFormat="1" ht="24" customHeight="1" x14ac:dyDescent="0.2">
      <c r="A16" s="76">
        <v>1</v>
      </c>
      <c r="B16" s="50">
        <f t="shared" si="0"/>
        <v>12</v>
      </c>
      <c r="C16" s="7" t="s">
        <v>27</v>
      </c>
      <c r="D16" s="7" t="s">
        <v>92</v>
      </c>
      <c r="E16" s="7" t="s">
        <v>10</v>
      </c>
      <c r="F16" s="4">
        <v>5110</v>
      </c>
      <c r="G16" s="9"/>
      <c r="H16" s="54"/>
      <c r="I16" s="10"/>
    </row>
    <row r="17" spans="1:9" s="8" customFormat="1" ht="24" customHeight="1" x14ac:dyDescent="0.2">
      <c r="A17" s="76">
        <v>1</v>
      </c>
      <c r="B17" s="50">
        <f t="shared" si="0"/>
        <v>13</v>
      </c>
      <c r="C17" s="7" t="s">
        <v>24</v>
      </c>
      <c r="D17" s="7" t="s">
        <v>59</v>
      </c>
      <c r="E17" s="7" t="s">
        <v>10</v>
      </c>
      <c r="F17" s="4">
        <v>5110</v>
      </c>
      <c r="G17" s="9"/>
      <c r="H17" s="54"/>
      <c r="I17" s="2"/>
    </row>
    <row r="18" spans="1:9" s="8" customFormat="1" ht="36" x14ac:dyDescent="0.2">
      <c r="A18" s="76">
        <v>1</v>
      </c>
      <c r="B18" s="50">
        <f t="shared" si="0"/>
        <v>14</v>
      </c>
      <c r="C18" s="7" t="s">
        <v>24</v>
      </c>
      <c r="D18" s="7" t="s">
        <v>30</v>
      </c>
      <c r="E18" s="7" t="s">
        <v>10</v>
      </c>
      <c r="F18" s="9">
        <v>1640</v>
      </c>
      <c r="G18" s="9"/>
      <c r="H18" s="54"/>
      <c r="I18" s="2"/>
    </row>
    <row r="19" spans="1:9" s="8" customFormat="1" ht="24" customHeight="1" x14ac:dyDescent="0.2">
      <c r="A19" s="76">
        <v>1</v>
      </c>
      <c r="B19" s="50">
        <f>B18+1</f>
        <v>15</v>
      </c>
      <c r="C19" s="3" t="s">
        <v>24</v>
      </c>
      <c r="D19" s="3" t="s">
        <v>93</v>
      </c>
      <c r="E19" s="3" t="s">
        <v>10</v>
      </c>
      <c r="F19" s="9">
        <v>125</v>
      </c>
      <c r="G19" s="4"/>
      <c r="H19" s="52"/>
      <c r="I19" s="2"/>
    </row>
    <row r="20" spans="1:9" s="8" customFormat="1" ht="36" customHeight="1" x14ac:dyDescent="0.2">
      <c r="A20" s="76">
        <v>1</v>
      </c>
      <c r="B20" s="50">
        <f t="shared" si="0"/>
        <v>16</v>
      </c>
      <c r="C20" s="3" t="s">
        <v>24</v>
      </c>
      <c r="D20" s="3" t="s">
        <v>95</v>
      </c>
      <c r="E20" s="3" t="s">
        <v>10</v>
      </c>
      <c r="F20" s="4">
        <v>580</v>
      </c>
      <c r="G20" s="4"/>
      <c r="H20" s="52"/>
      <c r="I20" s="2"/>
    </row>
    <row r="21" spans="1:9" s="8" customFormat="1" ht="36" customHeight="1" x14ac:dyDescent="0.2">
      <c r="A21" s="76">
        <v>1</v>
      </c>
      <c r="B21" s="50">
        <f t="shared" si="0"/>
        <v>17</v>
      </c>
      <c r="C21" s="3" t="s">
        <v>24</v>
      </c>
      <c r="D21" s="3" t="s">
        <v>94</v>
      </c>
      <c r="E21" s="3" t="s">
        <v>10</v>
      </c>
      <c r="F21" s="4">
        <v>185</v>
      </c>
      <c r="G21" s="4"/>
      <c r="H21" s="52"/>
      <c r="I21" s="10"/>
    </row>
    <row r="22" spans="1:9" s="8" customFormat="1" ht="36" customHeight="1" x14ac:dyDescent="0.2">
      <c r="A22" s="76">
        <v>1</v>
      </c>
      <c r="B22" s="50">
        <f>B21+1</f>
        <v>18</v>
      </c>
      <c r="C22" s="7" t="s">
        <v>24</v>
      </c>
      <c r="D22" s="7" t="s">
        <v>28</v>
      </c>
      <c r="E22" s="7" t="s">
        <v>11</v>
      </c>
      <c r="F22" s="4">
        <v>965</v>
      </c>
      <c r="G22" s="9"/>
      <c r="H22" s="54"/>
      <c r="I22" s="2"/>
    </row>
    <row r="23" spans="1:9" s="8" customFormat="1" ht="24" x14ac:dyDescent="0.2">
      <c r="A23" s="76">
        <v>1</v>
      </c>
      <c r="B23" s="50">
        <f>B22+1</f>
        <v>19</v>
      </c>
      <c r="C23" s="7" t="s">
        <v>24</v>
      </c>
      <c r="D23" s="7" t="s">
        <v>29</v>
      </c>
      <c r="E23" s="7" t="s">
        <v>9</v>
      </c>
      <c r="F23" s="4">
        <f>F22*0.06</f>
        <v>57.9</v>
      </c>
      <c r="G23" s="9"/>
      <c r="H23" s="54"/>
      <c r="I23" s="10"/>
    </row>
    <row r="24" spans="1:9" s="8" customFormat="1" ht="24" x14ac:dyDescent="0.2">
      <c r="A24" s="76">
        <v>1</v>
      </c>
      <c r="B24" s="50">
        <f t="shared" si="0"/>
        <v>20</v>
      </c>
      <c r="C24" s="3" t="s">
        <v>24</v>
      </c>
      <c r="D24" s="3" t="s">
        <v>60</v>
      </c>
      <c r="E24" s="3" t="s">
        <v>11</v>
      </c>
      <c r="F24" s="9">
        <v>715</v>
      </c>
      <c r="G24" s="4"/>
      <c r="H24" s="52"/>
      <c r="I24" s="10"/>
    </row>
    <row r="25" spans="1:9" s="8" customFormat="1" ht="36" x14ac:dyDescent="0.2">
      <c r="A25" s="76">
        <v>1</v>
      </c>
      <c r="B25" s="50">
        <f>B24+1</f>
        <v>21</v>
      </c>
      <c r="C25" s="7" t="s">
        <v>24</v>
      </c>
      <c r="D25" s="7" t="s">
        <v>135</v>
      </c>
      <c r="E25" s="7" t="s">
        <v>11</v>
      </c>
      <c r="F25" s="4">
        <v>115.1</v>
      </c>
      <c r="G25" s="9"/>
      <c r="H25" s="54"/>
      <c r="I25" s="10"/>
    </row>
    <row r="26" spans="1:9" s="8" customFormat="1" ht="24.75" customHeight="1" thickBot="1" x14ac:dyDescent="0.25">
      <c r="A26" s="76">
        <v>1</v>
      </c>
      <c r="B26" s="50">
        <f t="shared" si="0"/>
        <v>22</v>
      </c>
      <c r="C26" s="23" t="s">
        <v>43</v>
      </c>
      <c r="D26" s="23" t="s">
        <v>137</v>
      </c>
      <c r="E26" s="23" t="s">
        <v>10</v>
      </c>
      <c r="F26" s="4">
        <v>84.8</v>
      </c>
      <c r="G26" s="24"/>
      <c r="H26" s="65"/>
      <c r="I26" s="10"/>
    </row>
    <row r="27" spans="1:9" s="8" customFormat="1" ht="12.75" customHeight="1" thickBot="1" x14ac:dyDescent="0.25">
      <c r="A27" s="76"/>
      <c r="B27" s="15"/>
      <c r="C27" s="16"/>
      <c r="D27" s="17" t="s">
        <v>12</v>
      </c>
      <c r="E27" s="16"/>
      <c r="F27" s="18"/>
      <c r="G27" s="18"/>
      <c r="H27" s="19"/>
      <c r="I27" s="10"/>
    </row>
    <row r="28" spans="1:9" s="8" customFormat="1" ht="24" x14ac:dyDescent="0.2">
      <c r="A28" s="76">
        <v>1</v>
      </c>
      <c r="B28" s="98">
        <f>B26+1</f>
        <v>23</v>
      </c>
      <c r="C28" s="100" t="s">
        <v>34</v>
      </c>
      <c r="D28" s="13" t="s">
        <v>32</v>
      </c>
      <c r="E28" s="80" t="s">
        <v>9</v>
      </c>
      <c r="F28" s="83">
        <f>E29+E30+E31+E32</f>
        <v>4202.6149999999998</v>
      </c>
      <c r="G28" s="28"/>
      <c r="H28" s="69"/>
      <c r="I28" s="10"/>
    </row>
    <row r="29" spans="1:9" s="8" customFormat="1" x14ac:dyDescent="0.2">
      <c r="A29" s="76"/>
      <c r="B29" s="98"/>
      <c r="C29" s="100"/>
      <c r="D29" s="13" t="s">
        <v>143</v>
      </c>
      <c r="E29" s="81">
        <v>8287</v>
      </c>
      <c r="F29" s="28"/>
      <c r="G29" s="28"/>
      <c r="H29" s="69"/>
      <c r="I29" s="10"/>
    </row>
    <row r="30" spans="1:9" s="8" customFormat="1" x14ac:dyDescent="0.2">
      <c r="A30" s="76"/>
      <c r="B30" s="98"/>
      <c r="C30" s="100"/>
      <c r="D30" s="13" t="s">
        <v>144</v>
      </c>
      <c r="E30" s="81">
        <f>935*0.6</f>
        <v>561</v>
      </c>
      <c r="F30" s="28"/>
      <c r="G30" s="28"/>
      <c r="H30" s="69"/>
      <c r="I30" s="10"/>
    </row>
    <row r="31" spans="1:9" s="8" customFormat="1" x14ac:dyDescent="0.2">
      <c r="A31" s="76"/>
      <c r="B31" s="98"/>
      <c r="C31" s="100"/>
      <c r="D31" s="13" t="s">
        <v>141</v>
      </c>
      <c r="E31" s="81">
        <f>-2744</f>
        <v>-2744</v>
      </c>
      <c r="F31" s="28"/>
      <c r="G31" s="28"/>
      <c r="H31" s="69"/>
      <c r="I31" s="10"/>
    </row>
    <row r="32" spans="1:9" s="8" customFormat="1" x14ac:dyDescent="0.2">
      <c r="A32" s="76"/>
      <c r="B32" s="99"/>
      <c r="C32" s="101"/>
      <c r="D32" s="13" t="s">
        <v>142</v>
      </c>
      <c r="E32" s="81">
        <f>-(F16*0.1+F17*0.2+F18*0.08+F19*0.15+F20*0.15+F21*0.07+F22*0.15*0.3+F23+F24*0.08*0.3)</f>
        <v>-1901.3850000000002</v>
      </c>
      <c r="F32" s="14"/>
      <c r="G32" s="14"/>
      <c r="H32" s="51"/>
      <c r="I32" s="10"/>
    </row>
    <row r="33" spans="1:9" s="8" customFormat="1" ht="36" x14ac:dyDescent="0.2">
      <c r="A33" s="76">
        <v>1</v>
      </c>
      <c r="B33" s="102">
        <f>B28+1</f>
        <v>24</v>
      </c>
      <c r="C33" s="104" t="s">
        <v>31</v>
      </c>
      <c r="D33" s="7" t="s">
        <v>33</v>
      </c>
      <c r="E33" s="82" t="s">
        <v>9</v>
      </c>
      <c r="F33" s="12">
        <f>E34+E35</f>
        <v>1405.5</v>
      </c>
      <c r="G33" s="12"/>
      <c r="H33" s="70"/>
      <c r="I33" s="10"/>
    </row>
    <row r="34" spans="1:9" s="8" customFormat="1" x14ac:dyDescent="0.2">
      <c r="A34" s="76"/>
      <c r="B34" s="98"/>
      <c r="C34" s="100"/>
      <c r="D34" s="13" t="s">
        <v>143</v>
      </c>
      <c r="E34" s="82">
        <v>381</v>
      </c>
      <c r="F34" s="28"/>
      <c r="G34" s="28"/>
      <c r="H34" s="69"/>
      <c r="I34" s="10"/>
    </row>
    <row r="35" spans="1:9" s="8" customFormat="1" ht="12.75" thickBot="1" x14ac:dyDescent="0.25">
      <c r="A35" s="76"/>
      <c r="B35" s="103"/>
      <c r="C35" s="105"/>
      <c r="D35" s="64" t="s">
        <v>145</v>
      </c>
      <c r="E35" s="84">
        <v>1024.5</v>
      </c>
      <c r="F35" s="78"/>
      <c r="G35" s="78"/>
      <c r="H35" s="79"/>
      <c r="I35" s="10"/>
    </row>
    <row r="36" spans="1:9" s="8" customFormat="1" ht="12.75" thickBot="1" x14ac:dyDescent="0.25">
      <c r="A36" s="76"/>
      <c r="B36" s="63"/>
      <c r="C36" s="64"/>
      <c r="D36" s="77" t="s">
        <v>103</v>
      </c>
      <c r="E36" s="64"/>
      <c r="F36" s="78"/>
      <c r="G36" s="78"/>
      <c r="H36" s="79"/>
      <c r="I36" s="10"/>
    </row>
    <row r="37" spans="1:9" s="8" customFormat="1" ht="24" x14ac:dyDescent="0.2">
      <c r="A37" s="76">
        <v>1</v>
      </c>
      <c r="B37" s="50">
        <f>B33+1</f>
        <v>25</v>
      </c>
      <c r="C37" s="13" t="s">
        <v>36</v>
      </c>
      <c r="D37" s="13" t="s">
        <v>35</v>
      </c>
      <c r="E37" s="13" t="s">
        <v>10</v>
      </c>
      <c r="F37" s="14">
        <f>F41</f>
        <v>9402</v>
      </c>
      <c r="G37" s="14"/>
      <c r="H37" s="51"/>
      <c r="I37" s="10"/>
    </row>
    <row r="38" spans="1:9" s="8" customFormat="1" ht="24" x14ac:dyDescent="0.2">
      <c r="A38" s="76">
        <v>1</v>
      </c>
      <c r="B38" s="50">
        <f>B37+1</f>
        <v>26</v>
      </c>
      <c r="C38" s="13" t="s">
        <v>62</v>
      </c>
      <c r="D38" s="13" t="s">
        <v>102</v>
      </c>
      <c r="E38" s="13" t="s">
        <v>10</v>
      </c>
      <c r="F38" s="14">
        <v>8450</v>
      </c>
      <c r="G38" s="14"/>
      <c r="H38" s="51"/>
      <c r="I38" s="2"/>
    </row>
    <row r="39" spans="1:9" s="8" customFormat="1" ht="24" x14ac:dyDescent="0.2">
      <c r="A39" s="76">
        <v>1</v>
      </c>
      <c r="B39" s="68">
        <f>B38+1</f>
        <v>27</v>
      </c>
      <c r="C39" s="27" t="s">
        <v>63</v>
      </c>
      <c r="D39" s="27" t="s">
        <v>97</v>
      </c>
      <c r="E39" s="27" t="s">
        <v>10</v>
      </c>
      <c r="F39" s="28">
        <v>8450</v>
      </c>
      <c r="G39" s="28"/>
      <c r="H39" s="69"/>
      <c r="I39" s="10"/>
    </row>
    <row r="40" spans="1:9" s="8" customFormat="1" ht="24" x14ac:dyDescent="0.2">
      <c r="A40" s="76">
        <v>1</v>
      </c>
      <c r="B40" s="47">
        <f>B39+1</f>
        <v>28</v>
      </c>
      <c r="C40" s="3" t="s">
        <v>98</v>
      </c>
      <c r="D40" s="3" t="s">
        <v>99</v>
      </c>
      <c r="E40" s="3" t="s">
        <v>10</v>
      </c>
      <c r="F40" s="4">
        <v>8450</v>
      </c>
      <c r="G40" s="4"/>
      <c r="H40" s="52"/>
      <c r="I40" s="10"/>
    </row>
    <row r="41" spans="1:9" s="8" customFormat="1" ht="36" x14ac:dyDescent="0.2">
      <c r="A41" s="76">
        <v>1</v>
      </c>
      <c r="B41" s="50">
        <f t="shared" ref="B41:B42" si="1">B40+1</f>
        <v>29</v>
      </c>
      <c r="C41" s="7" t="s">
        <v>37</v>
      </c>
      <c r="D41" s="7" t="s">
        <v>96</v>
      </c>
      <c r="E41" s="7" t="s">
        <v>10</v>
      </c>
      <c r="F41" s="9">
        <f>F38+0.4*(F88+F89)</f>
        <v>9402</v>
      </c>
      <c r="G41" s="9"/>
      <c r="H41" s="54"/>
      <c r="I41" s="2"/>
    </row>
    <row r="42" spans="1:9" s="8" customFormat="1" ht="36" x14ac:dyDescent="0.2">
      <c r="A42" s="76">
        <v>1</v>
      </c>
      <c r="B42" s="68">
        <f t="shared" si="1"/>
        <v>30</v>
      </c>
      <c r="C42" s="7" t="s">
        <v>38</v>
      </c>
      <c r="D42" s="7" t="s">
        <v>106</v>
      </c>
      <c r="E42" s="7" t="s">
        <v>10</v>
      </c>
      <c r="F42" s="9">
        <f>F37</f>
        <v>9402</v>
      </c>
      <c r="G42" s="9"/>
      <c r="H42" s="54"/>
      <c r="I42" s="2"/>
    </row>
    <row r="43" spans="1:9" s="8" customFormat="1" ht="24.75" thickBot="1" x14ac:dyDescent="0.25">
      <c r="A43" s="76">
        <v>1</v>
      </c>
      <c r="B43" s="88">
        <f>B42+1</f>
        <v>31</v>
      </c>
      <c r="C43" s="85" t="s">
        <v>100</v>
      </c>
      <c r="D43" s="85" t="s">
        <v>101</v>
      </c>
      <c r="E43" s="85" t="s">
        <v>10</v>
      </c>
      <c r="F43" s="86">
        <f>F37</f>
        <v>9402</v>
      </c>
      <c r="G43" s="86"/>
      <c r="H43" s="87"/>
      <c r="I43" s="2"/>
    </row>
    <row r="44" spans="1:9" s="8" customFormat="1" ht="12.75" thickBot="1" x14ac:dyDescent="0.25">
      <c r="A44" s="76"/>
      <c r="B44" s="15"/>
      <c r="C44" s="16"/>
      <c r="D44" s="17" t="s">
        <v>107</v>
      </c>
      <c r="E44" s="16"/>
      <c r="F44" s="18"/>
      <c r="G44" s="18"/>
      <c r="H44" s="19"/>
      <c r="I44" s="2"/>
    </row>
    <row r="45" spans="1:9" s="8" customFormat="1" ht="24" x14ac:dyDescent="0.2">
      <c r="A45" s="76">
        <v>1</v>
      </c>
      <c r="B45" s="50">
        <f>B43+1</f>
        <v>32</v>
      </c>
      <c r="C45" s="13" t="s">
        <v>36</v>
      </c>
      <c r="D45" s="13" t="s">
        <v>35</v>
      </c>
      <c r="E45" s="13" t="s">
        <v>10</v>
      </c>
      <c r="F45" s="14">
        <v>262</v>
      </c>
      <c r="G45" s="14"/>
      <c r="H45" s="51"/>
      <c r="I45" s="2"/>
    </row>
    <row r="46" spans="1:9" s="8" customFormat="1" ht="60" x14ac:dyDescent="0.2">
      <c r="A46" s="76">
        <v>1</v>
      </c>
      <c r="B46" s="61">
        <f t="shared" ref="B46:B51" si="2">B45+1</f>
        <v>33</v>
      </c>
      <c r="C46" s="13" t="s">
        <v>122</v>
      </c>
      <c r="D46" s="25" t="s">
        <v>127</v>
      </c>
      <c r="E46" s="25" t="s">
        <v>10</v>
      </c>
      <c r="F46" s="26">
        <v>262</v>
      </c>
      <c r="G46" s="26"/>
      <c r="H46" s="62"/>
      <c r="I46" s="10"/>
    </row>
    <row r="47" spans="1:9" s="8" customFormat="1" ht="48" x14ac:dyDescent="0.2">
      <c r="A47" s="76">
        <v>1</v>
      </c>
      <c r="B47" s="61">
        <f t="shared" si="2"/>
        <v>34</v>
      </c>
      <c r="C47" s="7" t="s">
        <v>65</v>
      </c>
      <c r="D47" s="7" t="s">
        <v>132</v>
      </c>
      <c r="E47" s="7" t="s">
        <v>133</v>
      </c>
      <c r="F47" s="89">
        <f>20*0.4</f>
        <v>8</v>
      </c>
      <c r="G47" s="26"/>
      <c r="H47" s="74"/>
      <c r="I47" s="10"/>
    </row>
    <row r="48" spans="1:9" s="8" customFormat="1" ht="48" x14ac:dyDescent="0.2">
      <c r="A48" s="76">
        <v>1</v>
      </c>
      <c r="B48" s="61">
        <f t="shared" si="2"/>
        <v>35</v>
      </c>
      <c r="C48" s="7" t="s">
        <v>65</v>
      </c>
      <c r="D48" s="25" t="s">
        <v>134</v>
      </c>
      <c r="E48" s="7" t="s">
        <v>133</v>
      </c>
      <c r="F48" s="26">
        <f>20*0.3</f>
        <v>6</v>
      </c>
      <c r="G48" s="26"/>
      <c r="H48" s="62"/>
      <c r="I48" s="10"/>
    </row>
    <row r="49" spans="1:9" s="8" customFormat="1" ht="24" x14ac:dyDescent="0.2">
      <c r="A49" s="76">
        <v>1</v>
      </c>
      <c r="B49" s="61">
        <f t="shared" si="2"/>
        <v>36</v>
      </c>
      <c r="C49" s="3" t="s">
        <v>39</v>
      </c>
      <c r="D49" s="3" t="s">
        <v>105</v>
      </c>
      <c r="E49" s="3" t="s">
        <v>10</v>
      </c>
      <c r="F49" s="4">
        <v>262</v>
      </c>
      <c r="G49" s="4"/>
      <c r="H49" s="52"/>
      <c r="I49" s="2"/>
    </row>
    <row r="50" spans="1:9" s="8" customFormat="1" ht="36" x14ac:dyDescent="0.2">
      <c r="A50" s="76">
        <v>1</v>
      </c>
      <c r="B50" s="61">
        <f t="shared" si="2"/>
        <v>37</v>
      </c>
      <c r="C50" s="7" t="s">
        <v>38</v>
      </c>
      <c r="D50" s="7" t="s">
        <v>106</v>
      </c>
      <c r="E50" s="7" t="s">
        <v>10</v>
      </c>
      <c r="F50" s="9">
        <v>262</v>
      </c>
      <c r="G50" s="9"/>
      <c r="H50" s="54"/>
      <c r="I50" s="10"/>
    </row>
    <row r="51" spans="1:9" s="8" customFormat="1" ht="24.75" thickBot="1" x14ac:dyDescent="0.25">
      <c r="A51" s="76">
        <v>1</v>
      </c>
      <c r="B51" s="61">
        <f t="shared" si="2"/>
        <v>38</v>
      </c>
      <c r="C51" s="55" t="s">
        <v>100</v>
      </c>
      <c r="D51" s="55" t="s">
        <v>101</v>
      </c>
      <c r="E51" s="55" t="s">
        <v>10</v>
      </c>
      <c r="F51" s="56">
        <v>262</v>
      </c>
      <c r="G51" s="56"/>
      <c r="H51" s="57"/>
      <c r="I51" s="10"/>
    </row>
    <row r="52" spans="1:9" s="8" customFormat="1" ht="12.75" thickBot="1" x14ac:dyDescent="0.25">
      <c r="A52" s="76"/>
      <c r="B52" s="20"/>
      <c r="C52" s="17"/>
      <c r="D52" s="17" t="s">
        <v>104</v>
      </c>
      <c r="E52" s="17"/>
      <c r="F52" s="21"/>
      <c r="G52" s="21"/>
      <c r="H52" s="22"/>
      <c r="I52" s="10"/>
    </row>
    <row r="53" spans="1:9" s="8" customFormat="1" ht="24" x14ac:dyDescent="0.2">
      <c r="A53" s="76">
        <v>1</v>
      </c>
      <c r="B53" s="50">
        <f>B51+1</f>
        <v>39</v>
      </c>
      <c r="C53" s="13" t="s">
        <v>36</v>
      </c>
      <c r="D53" s="13" t="s">
        <v>35</v>
      </c>
      <c r="E53" s="13" t="s">
        <v>10</v>
      </c>
      <c r="F53" s="14">
        <v>95</v>
      </c>
      <c r="G53" s="14"/>
      <c r="H53" s="51"/>
      <c r="I53" s="10"/>
    </row>
    <row r="54" spans="1:9" s="8" customFormat="1" ht="48" x14ac:dyDescent="0.2">
      <c r="A54" s="76">
        <v>1</v>
      </c>
      <c r="B54" s="53">
        <f>B53+1</f>
        <v>40</v>
      </c>
      <c r="C54" s="7" t="s">
        <v>65</v>
      </c>
      <c r="D54" s="7" t="s">
        <v>13</v>
      </c>
      <c r="E54" s="7" t="s">
        <v>10</v>
      </c>
      <c r="F54" s="9">
        <v>95</v>
      </c>
      <c r="G54" s="9"/>
      <c r="H54" s="54"/>
      <c r="I54" s="10"/>
    </row>
    <row r="55" spans="1:9" s="8" customFormat="1" ht="36" x14ac:dyDescent="0.2">
      <c r="A55" s="76">
        <v>1</v>
      </c>
      <c r="B55" s="53">
        <f>B54+1</f>
        <v>41</v>
      </c>
      <c r="C55" s="7" t="s">
        <v>37</v>
      </c>
      <c r="D55" s="7" t="s">
        <v>96</v>
      </c>
      <c r="E55" s="7" t="s">
        <v>10</v>
      </c>
      <c r="F55" s="9">
        <v>95</v>
      </c>
      <c r="G55" s="9"/>
      <c r="H55" s="54"/>
      <c r="I55" s="10"/>
    </row>
    <row r="56" spans="1:9" s="8" customFormat="1" ht="36.75" thickBot="1" x14ac:dyDescent="0.25">
      <c r="A56" s="76">
        <v>1</v>
      </c>
      <c r="B56" s="58">
        <f>B55+1</f>
        <v>42</v>
      </c>
      <c r="C56" s="59" t="s">
        <v>38</v>
      </c>
      <c r="D56" s="59" t="s">
        <v>40</v>
      </c>
      <c r="E56" s="59" t="s">
        <v>10</v>
      </c>
      <c r="F56" s="46">
        <f>F53</f>
        <v>95</v>
      </c>
      <c r="G56" s="46"/>
      <c r="H56" s="60"/>
      <c r="I56" s="10"/>
    </row>
    <row r="57" spans="1:9" s="8" customFormat="1" ht="12.75" thickBot="1" x14ac:dyDescent="0.25">
      <c r="A57" s="76"/>
      <c r="B57" s="20"/>
      <c r="C57" s="17"/>
      <c r="D57" s="17" t="s">
        <v>108</v>
      </c>
      <c r="E57" s="17"/>
      <c r="F57" s="21"/>
      <c r="G57" s="21"/>
      <c r="H57" s="22"/>
      <c r="I57" s="10"/>
    </row>
    <row r="58" spans="1:9" s="8" customFormat="1" ht="24" x14ac:dyDescent="0.2">
      <c r="A58" s="76">
        <v>1</v>
      </c>
      <c r="B58" s="50">
        <f>B56+1</f>
        <v>43</v>
      </c>
      <c r="C58" s="13" t="s">
        <v>36</v>
      </c>
      <c r="D58" s="13" t="s">
        <v>35</v>
      </c>
      <c r="E58" s="13" t="s">
        <v>10</v>
      </c>
      <c r="F58" s="14">
        <v>415</v>
      </c>
      <c r="G58" s="14"/>
      <c r="H58" s="51"/>
      <c r="I58" s="10"/>
    </row>
    <row r="59" spans="1:9" s="8" customFormat="1" ht="48" x14ac:dyDescent="0.2">
      <c r="A59" s="76">
        <v>1</v>
      </c>
      <c r="B59" s="53">
        <f>B58+1</f>
        <v>44</v>
      </c>
      <c r="C59" s="7" t="s">
        <v>65</v>
      </c>
      <c r="D59" s="7" t="s">
        <v>109</v>
      </c>
      <c r="E59" s="7" t="s">
        <v>10</v>
      </c>
      <c r="F59" s="9">
        <v>415</v>
      </c>
      <c r="G59" s="9"/>
      <c r="H59" s="54"/>
      <c r="I59" s="10"/>
    </row>
    <row r="60" spans="1:9" s="8" customFormat="1" ht="36" x14ac:dyDescent="0.2">
      <c r="A60" s="76">
        <v>1</v>
      </c>
      <c r="B60" s="53">
        <f>B59+1</f>
        <v>45</v>
      </c>
      <c r="C60" s="7" t="s">
        <v>37</v>
      </c>
      <c r="D60" s="7" t="s">
        <v>96</v>
      </c>
      <c r="E60" s="7" t="s">
        <v>10</v>
      </c>
      <c r="F60" s="9">
        <v>415</v>
      </c>
      <c r="G60" s="9"/>
      <c r="H60" s="54"/>
      <c r="I60" s="10"/>
    </row>
    <row r="61" spans="1:9" s="8" customFormat="1" ht="36.75" thickBot="1" x14ac:dyDescent="0.25">
      <c r="A61" s="76">
        <v>1</v>
      </c>
      <c r="B61" s="58">
        <f>B60+1</f>
        <v>46</v>
      </c>
      <c r="C61" s="59" t="s">
        <v>38</v>
      </c>
      <c r="D61" s="59" t="s">
        <v>40</v>
      </c>
      <c r="E61" s="59" t="s">
        <v>10</v>
      </c>
      <c r="F61" s="46">
        <f>F59+F90*0.3*0.5</f>
        <v>472.75</v>
      </c>
      <c r="G61" s="46"/>
      <c r="H61" s="60"/>
      <c r="I61" s="10"/>
    </row>
    <row r="62" spans="1:9" s="8" customFormat="1" ht="12.75" thickBot="1" x14ac:dyDescent="0.25">
      <c r="A62" s="76"/>
      <c r="B62" s="15"/>
      <c r="C62" s="16"/>
      <c r="D62" s="17" t="s">
        <v>110</v>
      </c>
      <c r="E62" s="16"/>
      <c r="F62" s="18"/>
      <c r="G62" s="18"/>
      <c r="H62" s="19"/>
      <c r="I62" s="10"/>
    </row>
    <row r="63" spans="1:9" s="8" customFormat="1" ht="24" x14ac:dyDescent="0.2">
      <c r="A63" s="76">
        <v>1</v>
      </c>
      <c r="B63" s="50">
        <f>B61+1</f>
        <v>47</v>
      </c>
      <c r="C63" s="13" t="s">
        <v>36</v>
      </c>
      <c r="D63" s="13" t="s">
        <v>35</v>
      </c>
      <c r="E63" s="13" t="s">
        <v>10</v>
      </c>
      <c r="F63" s="14">
        <v>215</v>
      </c>
      <c r="G63" s="14"/>
      <c r="H63" s="51"/>
      <c r="I63" s="10"/>
    </row>
    <row r="64" spans="1:9" s="8" customFormat="1" ht="48" x14ac:dyDescent="0.2">
      <c r="A64" s="76">
        <v>1</v>
      </c>
      <c r="B64" s="53">
        <f>B63+1</f>
        <v>48</v>
      </c>
      <c r="C64" s="7" t="s">
        <v>65</v>
      </c>
      <c r="D64" s="7" t="s">
        <v>61</v>
      </c>
      <c r="E64" s="7" t="s">
        <v>10</v>
      </c>
      <c r="F64" s="9">
        <v>215</v>
      </c>
      <c r="G64" s="9"/>
      <c r="H64" s="54"/>
      <c r="I64" s="10"/>
    </row>
    <row r="65" spans="1:9" s="8" customFormat="1" ht="36" x14ac:dyDescent="0.2">
      <c r="A65" s="76">
        <v>1</v>
      </c>
      <c r="B65" s="53">
        <f>B64+1</f>
        <v>49</v>
      </c>
      <c r="C65" s="7" t="s">
        <v>37</v>
      </c>
      <c r="D65" s="7" t="s">
        <v>41</v>
      </c>
      <c r="E65" s="7" t="s">
        <v>10</v>
      </c>
      <c r="F65" s="9">
        <v>215</v>
      </c>
      <c r="G65" s="9"/>
      <c r="H65" s="54"/>
      <c r="I65" s="10"/>
    </row>
    <row r="66" spans="1:9" s="8" customFormat="1" ht="36.75" thickBot="1" x14ac:dyDescent="0.25">
      <c r="A66" s="76">
        <v>1</v>
      </c>
      <c r="B66" s="68">
        <f>B65+1</f>
        <v>50</v>
      </c>
      <c r="C66" s="11" t="s">
        <v>38</v>
      </c>
      <c r="D66" s="11" t="s">
        <v>40</v>
      </c>
      <c r="E66" s="11" t="s">
        <v>10</v>
      </c>
      <c r="F66" s="12">
        <f>F64+0.3*0.5*F90</f>
        <v>272.75</v>
      </c>
      <c r="G66" s="12"/>
      <c r="H66" s="70"/>
      <c r="I66" s="10"/>
    </row>
    <row r="67" spans="1:9" s="8" customFormat="1" ht="12.75" thickBot="1" x14ac:dyDescent="0.25">
      <c r="A67" s="76"/>
      <c r="B67" s="15"/>
      <c r="C67" s="16"/>
      <c r="D67" s="17" t="s">
        <v>42</v>
      </c>
      <c r="E67" s="16"/>
      <c r="F67" s="18"/>
      <c r="G67" s="18"/>
      <c r="H67" s="19"/>
      <c r="I67" s="10"/>
    </row>
    <row r="68" spans="1:9" s="8" customFormat="1" ht="24" x14ac:dyDescent="0.2">
      <c r="A68" s="76">
        <v>1</v>
      </c>
      <c r="B68" s="66">
        <f>B66+1</f>
        <v>51</v>
      </c>
      <c r="C68" s="48" t="s">
        <v>36</v>
      </c>
      <c r="D68" s="48" t="s">
        <v>35</v>
      </c>
      <c r="E68" s="48" t="s">
        <v>10</v>
      </c>
      <c r="F68" s="49">
        <v>2195</v>
      </c>
      <c r="G68" s="49"/>
      <c r="H68" s="67"/>
      <c r="I68" s="10"/>
    </row>
    <row r="69" spans="1:9" s="8" customFormat="1" ht="48" x14ac:dyDescent="0.2">
      <c r="A69" s="76">
        <v>1</v>
      </c>
      <c r="B69" s="53">
        <f>B68+1</f>
        <v>52</v>
      </c>
      <c r="C69" s="7" t="s">
        <v>65</v>
      </c>
      <c r="D69" s="7" t="s">
        <v>111</v>
      </c>
      <c r="E69" s="7" t="s">
        <v>10</v>
      </c>
      <c r="F69" s="9">
        <v>2195</v>
      </c>
      <c r="G69" s="9"/>
      <c r="H69" s="54"/>
      <c r="I69" s="10"/>
    </row>
    <row r="70" spans="1:9" s="8" customFormat="1" ht="48" x14ac:dyDescent="0.2">
      <c r="A70" s="76">
        <v>1</v>
      </c>
      <c r="B70" s="53">
        <f>B69+1</f>
        <v>53</v>
      </c>
      <c r="C70" s="7" t="s">
        <v>65</v>
      </c>
      <c r="D70" s="7" t="s">
        <v>132</v>
      </c>
      <c r="E70" s="7" t="s">
        <v>133</v>
      </c>
      <c r="F70" s="9">
        <f>12*4*0.8</f>
        <v>38.400000000000006</v>
      </c>
      <c r="G70" s="7"/>
      <c r="H70" s="74"/>
      <c r="I70" s="10"/>
    </row>
    <row r="71" spans="1:9" s="8" customFormat="1" ht="36.75" thickBot="1" x14ac:dyDescent="0.25">
      <c r="A71" s="76">
        <v>1</v>
      </c>
      <c r="B71" s="58">
        <f>B70+1</f>
        <v>54</v>
      </c>
      <c r="C71" s="59" t="s">
        <v>37</v>
      </c>
      <c r="D71" s="59" t="s">
        <v>112</v>
      </c>
      <c r="E71" s="59" t="s">
        <v>10</v>
      </c>
      <c r="F71" s="46">
        <v>2195</v>
      </c>
      <c r="G71" s="46"/>
      <c r="H71" s="60"/>
      <c r="I71" s="10"/>
    </row>
    <row r="72" spans="1:9" s="8" customFormat="1" ht="12.75" thickBot="1" x14ac:dyDescent="0.25">
      <c r="A72" s="76"/>
      <c r="B72" s="15"/>
      <c r="C72" s="16"/>
      <c r="D72" s="17" t="s">
        <v>113</v>
      </c>
      <c r="E72" s="16"/>
      <c r="F72" s="18"/>
      <c r="G72" s="18"/>
      <c r="H72" s="19"/>
      <c r="I72" s="10"/>
    </row>
    <row r="73" spans="1:9" s="8" customFormat="1" ht="24" x14ac:dyDescent="0.2">
      <c r="A73" s="76">
        <v>1</v>
      </c>
      <c r="B73" s="50">
        <f>B71+1</f>
        <v>55</v>
      </c>
      <c r="C73" s="13" t="s">
        <v>36</v>
      </c>
      <c r="D73" s="13" t="s">
        <v>35</v>
      </c>
      <c r="E73" s="13" t="s">
        <v>10</v>
      </c>
      <c r="F73" s="14">
        <v>1260</v>
      </c>
      <c r="G73" s="14"/>
      <c r="H73" s="51"/>
      <c r="I73" s="10"/>
    </row>
    <row r="74" spans="1:9" s="8" customFormat="1" ht="24" x14ac:dyDescent="0.2">
      <c r="A74" s="76">
        <v>1</v>
      </c>
      <c r="B74" s="50">
        <f>B73+1</f>
        <v>56</v>
      </c>
      <c r="C74" s="13" t="s">
        <v>124</v>
      </c>
      <c r="D74" s="13" t="s">
        <v>114</v>
      </c>
      <c r="E74" s="13" t="s">
        <v>10</v>
      </c>
      <c r="F74" s="14">
        <v>1260</v>
      </c>
      <c r="G74" s="14"/>
      <c r="H74" s="51"/>
      <c r="I74" s="10"/>
    </row>
    <row r="75" spans="1:9" s="8" customFormat="1" ht="36.75" thickBot="1" x14ac:dyDescent="0.25">
      <c r="A75" s="76">
        <v>1</v>
      </c>
      <c r="B75" s="53">
        <f>B74+1</f>
        <v>57</v>
      </c>
      <c r="C75" s="7" t="s">
        <v>37</v>
      </c>
      <c r="D75" s="7" t="s">
        <v>112</v>
      </c>
      <c r="E75" s="7" t="s">
        <v>10</v>
      </c>
      <c r="F75" s="9">
        <v>1260</v>
      </c>
      <c r="G75" s="9"/>
      <c r="H75" s="54"/>
      <c r="I75" s="10"/>
    </row>
    <row r="76" spans="1:9" s="8" customFormat="1" ht="12.75" thickBot="1" x14ac:dyDescent="0.25">
      <c r="A76" s="76"/>
      <c r="B76" s="15"/>
      <c r="C76" s="16"/>
      <c r="D76" s="17" t="s">
        <v>115</v>
      </c>
      <c r="E76" s="16"/>
      <c r="F76" s="18"/>
      <c r="G76" s="18"/>
      <c r="H76" s="19"/>
      <c r="I76" s="10"/>
    </row>
    <row r="77" spans="1:9" s="8" customFormat="1" ht="24" x14ac:dyDescent="0.2">
      <c r="A77" s="76">
        <v>1</v>
      </c>
      <c r="B77" s="50">
        <f>B75+1</f>
        <v>58</v>
      </c>
      <c r="C77" s="13" t="s">
        <v>36</v>
      </c>
      <c r="D77" s="13" t="s">
        <v>35</v>
      </c>
      <c r="E77" s="13" t="s">
        <v>10</v>
      </c>
      <c r="F77" s="14">
        <v>95</v>
      </c>
      <c r="G77" s="14"/>
      <c r="H77" s="51"/>
      <c r="I77" s="10"/>
    </row>
    <row r="78" spans="1:9" s="8" customFormat="1" ht="24" x14ac:dyDescent="0.2">
      <c r="A78" s="76">
        <v>1</v>
      </c>
      <c r="B78" s="50">
        <f>B77+1</f>
        <v>59</v>
      </c>
      <c r="C78" s="13" t="s">
        <v>124</v>
      </c>
      <c r="D78" s="13" t="s">
        <v>114</v>
      </c>
      <c r="E78" s="13" t="s">
        <v>10</v>
      </c>
      <c r="F78" s="14">
        <v>95</v>
      </c>
      <c r="G78" s="14"/>
      <c r="H78" s="51"/>
      <c r="I78" s="10"/>
    </row>
    <row r="79" spans="1:9" s="8" customFormat="1" ht="36.75" thickBot="1" x14ac:dyDescent="0.25">
      <c r="A79" s="76">
        <v>1</v>
      </c>
      <c r="B79" s="53">
        <f>B78+1</f>
        <v>60</v>
      </c>
      <c r="C79" s="7" t="s">
        <v>37</v>
      </c>
      <c r="D79" s="7" t="s">
        <v>116</v>
      </c>
      <c r="E79" s="7" t="s">
        <v>10</v>
      </c>
      <c r="F79" s="9">
        <v>95</v>
      </c>
      <c r="G79" s="9"/>
      <c r="H79" s="54"/>
      <c r="I79" s="10"/>
    </row>
    <row r="80" spans="1:9" s="8" customFormat="1" ht="12.75" thickBot="1" x14ac:dyDescent="0.25">
      <c r="A80" s="76"/>
      <c r="B80" s="15"/>
      <c r="C80" s="16"/>
      <c r="D80" s="17" t="s">
        <v>117</v>
      </c>
      <c r="E80" s="16"/>
      <c r="F80" s="18"/>
      <c r="G80" s="18"/>
      <c r="H80" s="19"/>
      <c r="I80" s="10"/>
    </row>
    <row r="81" spans="1:9" s="8" customFormat="1" ht="24" x14ac:dyDescent="0.2">
      <c r="A81" s="76">
        <v>1</v>
      </c>
      <c r="B81" s="50">
        <f>B79+1</f>
        <v>61</v>
      </c>
      <c r="C81" s="13" t="s">
        <v>36</v>
      </c>
      <c r="D81" s="13" t="s">
        <v>35</v>
      </c>
      <c r="E81" s="13" t="s">
        <v>10</v>
      </c>
      <c r="F81" s="14">
        <v>235</v>
      </c>
      <c r="G81" s="14"/>
      <c r="H81" s="51"/>
      <c r="I81" s="10"/>
    </row>
    <row r="82" spans="1:9" s="8" customFormat="1" ht="36" x14ac:dyDescent="0.2">
      <c r="A82" s="76">
        <v>1</v>
      </c>
      <c r="B82" s="47">
        <f>B81+1</f>
        <v>62</v>
      </c>
      <c r="C82" s="13" t="s">
        <v>123</v>
      </c>
      <c r="D82" s="3" t="s">
        <v>118</v>
      </c>
      <c r="E82" s="3" t="s">
        <v>10</v>
      </c>
      <c r="F82" s="4">
        <v>235</v>
      </c>
      <c r="G82" s="4"/>
      <c r="H82" s="52"/>
      <c r="I82" s="10"/>
    </row>
    <row r="83" spans="1:9" s="8" customFormat="1" ht="36.75" thickBot="1" x14ac:dyDescent="0.25">
      <c r="A83" s="76">
        <v>1</v>
      </c>
      <c r="B83" s="58">
        <f>B82+1</f>
        <v>63</v>
      </c>
      <c r="C83" s="59" t="s">
        <v>37</v>
      </c>
      <c r="D83" s="59" t="s">
        <v>112</v>
      </c>
      <c r="E83" s="59" t="s">
        <v>10</v>
      </c>
      <c r="F83" s="46">
        <v>235</v>
      </c>
      <c r="G83" s="46"/>
      <c r="H83" s="60"/>
      <c r="I83" s="10"/>
    </row>
    <row r="84" spans="1:9" s="8" customFormat="1" ht="12.75" thickBot="1" x14ac:dyDescent="0.25">
      <c r="A84" s="76"/>
      <c r="B84" s="20"/>
      <c r="C84" s="17"/>
      <c r="D84" s="17" t="s">
        <v>138</v>
      </c>
      <c r="E84" s="17"/>
      <c r="F84" s="21"/>
      <c r="G84" s="21"/>
      <c r="H84" s="22"/>
      <c r="I84" s="10"/>
    </row>
    <row r="85" spans="1:9" s="8" customFormat="1" ht="48" x14ac:dyDescent="0.2">
      <c r="A85" s="76">
        <v>1</v>
      </c>
      <c r="B85" s="53">
        <f>B83+1</f>
        <v>64</v>
      </c>
      <c r="C85" s="7" t="s">
        <v>65</v>
      </c>
      <c r="D85" s="7" t="s">
        <v>139</v>
      </c>
      <c r="E85" s="7" t="s">
        <v>10</v>
      </c>
      <c r="F85" s="9">
        <v>45</v>
      </c>
      <c r="G85" s="9"/>
      <c r="H85" s="54"/>
      <c r="I85" s="10"/>
    </row>
    <row r="86" spans="1:9" s="8" customFormat="1" ht="36.75" thickBot="1" x14ac:dyDescent="0.25">
      <c r="A86" s="76">
        <v>1</v>
      </c>
      <c r="B86" s="68">
        <f>B85+1</f>
        <v>65</v>
      </c>
      <c r="C86" s="11" t="s">
        <v>37</v>
      </c>
      <c r="D86" s="11" t="s">
        <v>140</v>
      </c>
      <c r="E86" s="11" t="s">
        <v>10</v>
      </c>
      <c r="F86" s="12">
        <v>45</v>
      </c>
      <c r="G86" s="12"/>
      <c r="H86" s="70"/>
      <c r="I86" s="10"/>
    </row>
    <row r="87" spans="1:9" s="8" customFormat="1" ht="12.75" thickBot="1" x14ac:dyDescent="0.25">
      <c r="A87" s="76"/>
      <c r="B87" s="15"/>
      <c r="C87" s="16"/>
      <c r="D87" s="17" t="s">
        <v>14</v>
      </c>
      <c r="E87" s="16"/>
      <c r="F87" s="18"/>
      <c r="G87" s="18"/>
      <c r="H87" s="19"/>
      <c r="I87" s="10"/>
    </row>
    <row r="88" spans="1:9" s="8" customFormat="1" ht="36" x14ac:dyDescent="0.2">
      <c r="A88" s="76">
        <v>1</v>
      </c>
      <c r="B88" s="50">
        <f>B86+1</f>
        <v>66</v>
      </c>
      <c r="C88" s="7" t="s">
        <v>64</v>
      </c>
      <c r="D88" s="13" t="s">
        <v>120</v>
      </c>
      <c r="E88" s="13" t="s">
        <v>11</v>
      </c>
      <c r="F88" s="14">
        <v>2075</v>
      </c>
      <c r="G88" s="14"/>
      <c r="H88" s="51"/>
      <c r="I88" s="10"/>
    </row>
    <row r="89" spans="1:9" s="8" customFormat="1" ht="36" x14ac:dyDescent="0.2">
      <c r="A89" s="76">
        <v>1</v>
      </c>
      <c r="B89" s="53">
        <f t="shared" ref="B89:B92" si="3">B88+1</f>
        <v>67</v>
      </c>
      <c r="C89" s="7" t="s">
        <v>64</v>
      </c>
      <c r="D89" s="7" t="s">
        <v>119</v>
      </c>
      <c r="E89" s="7" t="s">
        <v>11</v>
      </c>
      <c r="F89" s="9">
        <v>305</v>
      </c>
      <c r="G89" s="9"/>
      <c r="H89" s="54"/>
      <c r="I89" s="10"/>
    </row>
    <row r="90" spans="1:9" s="8" customFormat="1" ht="36" x14ac:dyDescent="0.2">
      <c r="A90" s="76">
        <v>1</v>
      </c>
      <c r="B90" s="53">
        <f>B89+1</f>
        <v>68</v>
      </c>
      <c r="C90" s="7" t="s">
        <v>64</v>
      </c>
      <c r="D90" s="7" t="s">
        <v>121</v>
      </c>
      <c r="E90" s="7" t="s">
        <v>11</v>
      </c>
      <c r="F90" s="9">
        <f>385</f>
        <v>385</v>
      </c>
      <c r="G90" s="9"/>
      <c r="H90" s="54"/>
      <c r="I90" s="2"/>
    </row>
    <row r="91" spans="1:9" s="8" customFormat="1" ht="36" x14ac:dyDescent="0.2">
      <c r="A91" s="76">
        <v>1</v>
      </c>
      <c r="B91" s="50">
        <f t="shared" si="3"/>
        <v>69</v>
      </c>
      <c r="C91" s="7" t="s">
        <v>69</v>
      </c>
      <c r="D91" s="7" t="s">
        <v>146</v>
      </c>
      <c r="E91" s="7" t="s">
        <v>11</v>
      </c>
      <c r="F91" s="9">
        <f>2470</f>
        <v>2470</v>
      </c>
      <c r="G91" s="9"/>
      <c r="H91" s="54"/>
      <c r="I91" s="10"/>
    </row>
    <row r="92" spans="1:9" s="8" customFormat="1" ht="24.75" thickBot="1" x14ac:dyDescent="0.25">
      <c r="A92" s="76">
        <v>1</v>
      </c>
      <c r="B92" s="53">
        <f t="shared" si="3"/>
        <v>70</v>
      </c>
      <c r="C92" s="7" t="s">
        <v>65</v>
      </c>
      <c r="D92" s="7" t="s">
        <v>128</v>
      </c>
      <c r="E92" s="7" t="s">
        <v>11</v>
      </c>
      <c r="F92" s="9">
        <v>45</v>
      </c>
      <c r="G92" s="9"/>
      <c r="H92" s="54"/>
      <c r="I92" s="10"/>
    </row>
    <row r="93" spans="1:9" s="8" customFormat="1" ht="12.75" thickBot="1" x14ac:dyDescent="0.25">
      <c r="A93" s="76"/>
      <c r="B93" s="15"/>
      <c r="C93" s="16"/>
      <c r="D93" s="17" t="s">
        <v>55</v>
      </c>
      <c r="E93" s="16"/>
      <c r="F93" s="18"/>
      <c r="G93" s="18"/>
      <c r="H93" s="19"/>
      <c r="I93" s="10"/>
    </row>
    <row r="94" spans="1:9" s="8" customFormat="1" ht="36" x14ac:dyDescent="0.2">
      <c r="A94" s="76">
        <v>1</v>
      </c>
      <c r="B94" s="50">
        <f>B92+1</f>
        <v>71</v>
      </c>
      <c r="C94" s="7" t="s">
        <v>66</v>
      </c>
      <c r="D94" s="13" t="s">
        <v>56</v>
      </c>
      <c r="E94" s="13" t="s">
        <v>10</v>
      </c>
      <c r="F94" s="14">
        <v>5120</v>
      </c>
      <c r="G94" s="14"/>
      <c r="H94" s="51"/>
      <c r="I94" s="10"/>
    </row>
    <row r="95" spans="1:9" s="8" customFormat="1" ht="48.75" thickBot="1" x14ac:dyDescent="0.25">
      <c r="A95" s="76">
        <v>1</v>
      </c>
      <c r="B95" s="53">
        <f>B94+1</f>
        <v>72</v>
      </c>
      <c r="C95" s="7" t="s">
        <v>66</v>
      </c>
      <c r="D95" s="7" t="s">
        <v>57</v>
      </c>
      <c r="E95" s="7" t="s">
        <v>10</v>
      </c>
      <c r="F95" s="9">
        <v>5120</v>
      </c>
      <c r="G95" s="9"/>
      <c r="H95" s="54"/>
      <c r="I95" s="10"/>
    </row>
    <row r="96" spans="1:9" s="8" customFormat="1" ht="12.75" thickBot="1" x14ac:dyDescent="0.25">
      <c r="A96" s="76"/>
      <c r="B96" s="15"/>
      <c r="C96" s="16"/>
      <c r="D96" s="17" t="s">
        <v>15</v>
      </c>
      <c r="E96" s="16"/>
      <c r="F96" s="18"/>
      <c r="G96" s="18"/>
      <c r="H96" s="19"/>
      <c r="I96" s="10"/>
    </row>
    <row r="97" spans="1:9" s="8" customFormat="1" ht="12.75" customHeight="1" x14ac:dyDescent="0.2">
      <c r="A97" s="76">
        <v>1</v>
      </c>
      <c r="B97" s="66">
        <f>B95+1</f>
        <v>73</v>
      </c>
      <c r="C97" s="48" t="s">
        <v>44</v>
      </c>
      <c r="D97" s="48" t="s">
        <v>45</v>
      </c>
      <c r="E97" s="48" t="s">
        <v>46</v>
      </c>
      <c r="F97" s="49">
        <v>11</v>
      </c>
      <c r="G97" s="49"/>
      <c r="H97" s="67"/>
      <c r="I97" s="10"/>
    </row>
    <row r="98" spans="1:9" s="8" customFormat="1" ht="24" x14ac:dyDescent="0.2">
      <c r="A98" s="76">
        <v>1</v>
      </c>
      <c r="B98" s="53">
        <f>B97+1</f>
        <v>74</v>
      </c>
      <c r="C98" s="7" t="s">
        <v>44</v>
      </c>
      <c r="D98" s="7" t="s">
        <v>47</v>
      </c>
      <c r="E98" s="7" t="s">
        <v>8</v>
      </c>
      <c r="F98" s="9">
        <v>11</v>
      </c>
      <c r="G98" s="9"/>
      <c r="H98" s="54"/>
      <c r="I98" s="10"/>
    </row>
    <row r="99" spans="1:9" s="36" customFormat="1" ht="24" x14ac:dyDescent="0.2">
      <c r="A99" s="76">
        <v>1</v>
      </c>
      <c r="B99" s="53">
        <f>B98+1</f>
        <v>75</v>
      </c>
      <c r="C99" s="7" t="s">
        <v>48</v>
      </c>
      <c r="D99" s="7" t="s">
        <v>49</v>
      </c>
      <c r="E99" s="7" t="s">
        <v>8</v>
      </c>
      <c r="F99" s="9">
        <v>2</v>
      </c>
      <c r="G99" s="9"/>
      <c r="H99" s="54"/>
    </row>
    <row r="100" spans="1:9" s="36" customFormat="1" ht="24" x14ac:dyDescent="0.2">
      <c r="A100" s="76">
        <v>1</v>
      </c>
      <c r="B100" s="50">
        <f>B99+1</f>
        <v>76</v>
      </c>
      <c r="C100" s="7" t="s">
        <v>48</v>
      </c>
      <c r="D100" s="7" t="s">
        <v>50</v>
      </c>
      <c r="E100" s="7" t="s">
        <v>8</v>
      </c>
      <c r="F100" s="9">
        <v>91</v>
      </c>
      <c r="G100" s="9"/>
      <c r="H100" s="54"/>
    </row>
    <row r="101" spans="1:9" s="36" customFormat="1" ht="24" x14ac:dyDescent="0.2">
      <c r="A101" s="76">
        <v>1</v>
      </c>
      <c r="B101" s="53">
        <f>B100+1</f>
        <v>77</v>
      </c>
      <c r="C101" s="7" t="s">
        <v>48</v>
      </c>
      <c r="D101" s="7" t="s">
        <v>51</v>
      </c>
      <c r="E101" s="7" t="s">
        <v>8</v>
      </c>
      <c r="F101" s="9">
        <v>4</v>
      </c>
      <c r="G101" s="9"/>
      <c r="H101" s="54"/>
    </row>
    <row r="102" spans="1:9" s="8" customFormat="1" ht="24" x14ac:dyDescent="0.2">
      <c r="A102" s="76">
        <v>1</v>
      </c>
      <c r="B102" s="50">
        <f t="shared" ref="B102:B103" si="4">B101+1</f>
        <v>78</v>
      </c>
      <c r="C102" s="7" t="s">
        <v>48</v>
      </c>
      <c r="D102" s="7" t="s">
        <v>125</v>
      </c>
      <c r="E102" s="7" t="s">
        <v>8</v>
      </c>
      <c r="F102" s="9">
        <v>3</v>
      </c>
      <c r="G102" s="9"/>
      <c r="H102" s="54"/>
      <c r="I102" s="10"/>
    </row>
    <row r="103" spans="1:9" s="8" customFormat="1" ht="24" x14ac:dyDescent="0.2">
      <c r="A103" s="76">
        <v>1</v>
      </c>
      <c r="B103" s="53">
        <f t="shared" si="4"/>
        <v>79</v>
      </c>
      <c r="C103" s="7" t="s">
        <v>48</v>
      </c>
      <c r="D103" s="7" t="s">
        <v>52</v>
      </c>
      <c r="E103" s="7" t="s">
        <v>8</v>
      </c>
      <c r="F103" s="9">
        <v>39</v>
      </c>
      <c r="G103" s="9"/>
      <c r="H103" s="54"/>
      <c r="I103" s="10"/>
    </row>
    <row r="104" spans="1:9" s="8" customFormat="1" ht="24" x14ac:dyDescent="0.2">
      <c r="A104" s="76"/>
      <c r="B104" s="53">
        <f>B103+1</f>
        <v>80</v>
      </c>
      <c r="C104" s="7" t="s">
        <v>48</v>
      </c>
      <c r="D104" s="7" t="s">
        <v>147</v>
      </c>
      <c r="E104" s="7" t="s">
        <v>8</v>
      </c>
      <c r="F104" s="9">
        <v>1</v>
      </c>
      <c r="G104" s="9"/>
      <c r="H104" s="54"/>
      <c r="I104" s="10"/>
    </row>
    <row r="105" spans="1:9" s="8" customFormat="1" ht="36" x14ac:dyDescent="0.2">
      <c r="A105" s="76">
        <v>1</v>
      </c>
      <c r="B105" s="53">
        <f>B104+1</f>
        <v>81</v>
      </c>
      <c r="C105" s="7" t="s">
        <v>53</v>
      </c>
      <c r="D105" s="7" t="s">
        <v>54</v>
      </c>
      <c r="E105" s="7" t="s">
        <v>10</v>
      </c>
      <c r="F105" s="9">
        <v>378</v>
      </c>
      <c r="G105" s="9"/>
      <c r="H105" s="54"/>
      <c r="I105" s="10"/>
    </row>
    <row r="106" spans="1:9" s="8" customFormat="1" ht="48.75" thickBot="1" x14ac:dyDescent="0.25">
      <c r="A106" s="76">
        <v>1</v>
      </c>
      <c r="B106" s="63">
        <f>B105+1</f>
        <v>82</v>
      </c>
      <c r="C106" s="59" t="s">
        <v>53</v>
      </c>
      <c r="D106" s="59" t="s">
        <v>126</v>
      </c>
      <c r="E106" s="59" t="s">
        <v>10</v>
      </c>
      <c r="F106" s="46">
        <v>31</v>
      </c>
      <c r="G106" s="46"/>
      <c r="H106" s="60"/>
      <c r="I106" s="10"/>
    </row>
    <row r="107" spans="1:9" ht="12.75" thickBot="1" x14ac:dyDescent="0.25">
      <c r="A107" s="76"/>
      <c r="B107" s="15"/>
      <c r="C107" s="16"/>
      <c r="D107" s="17" t="s">
        <v>16</v>
      </c>
      <c r="E107" s="16"/>
      <c r="F107" s="18"/>
      <c r="G107" s="18"/>
      <c r="H107" s="19"/>
      <c r="I107" s="2"/>
    </row>
    <row r="108" spans="1:9" ht="24" x14ac:dyDescent="0.2">
      <c r="A108" s="76">
        <v>1</v>
      </c>
      <c r="B108" s="66">
        <f>B106+1</f>
        <v>83</v>
      </c>
      <c r="C108" s="48" t="s">
        <v>67</v>
      </c>
      <c r="D108" s="48" t="s">
        <v>68</v>
      </c>
      <c r="E108" s="48" t="s">
        <v>8</v>
      </c>
      <c r="F108" s="49">
        <v>2</v>
      </c>
      <c r="G108" s="49"/>
      <c r="H108" s="67"/>
      <c r="I108" s="2"/>
    </row>
    <row r="109" spans="1:9" ht="24.75" thickBot="1" x14ac:dyDescent="0.25">
      <c r="A109" s="76">
        <v>1</v>
      </c>
      <c r="B109" s="71">
        <f>B108+1</f>
        <v>84</v>
      </c>
      <c r="C109" s="13" t="s">
        <v>34</v>
      </c>
      <c r="D109" s="27" t="s">
        <v>136</v>
      </c>
      <c r="E109" s="27" t="s">
        <v>46</v>
      </c>
      <c r="F109" s="28">
        <v>50</v>
      </c>
      <c r="G109" s="28"/>
      <c r="H109" s="69"/>
      <c r="I109" s="2"/>
    </row>
    <row r="110" spans="1:9" ht="12.75" thickBot="1" x14ac:dyDescent="0.25">
      <c r="B110" s="30"/>
      <c r="C110" s="31"/>
      <c r="D110" s="31" t="s">
        <v>17</v>
      </c>
      <c r="E110" s="73" t="s">
        <v>131</v>
      </c>
      <c r="F110" s="34"/>
      <c r="G110" s="34"/>
      <c r="H110" s="35"/>
      <c r="I110" s="2"/>
    </row>
    <row r="111" spans="1:9" ht="12.75" thickBot="1" x14ac:dyDescent="0.25">
      <c r="B111" s="72"/>
      <c r="C111" s="73"/>
      <c r="D111" s="31" t="s">
        <v>129</v>
      </c>
      <c r="E111" s="73" t="s">
        <v>131</v>
      </c>
      <c r="F111" s="34"/>
      <c r="G111" s="34"/>
      <c r="H111" s="35"/>
      <c r="I111" s="2"/>
    </row>
    <row r="112" spans="1:9" ht="12.75" thickBot="1" x14ac:dyDescent="0.25">
      <c r="B112" s="72"/>
      <c r="C112" s="73"/>
      <c r="D112" s="31" t="s">
        <v>130</v>
      </c>
      <c r="E112" s="73" t="s">
        <v>131</v>
      </c>
      <c r="F112" s="34"/>
      <c r="G112" s="34"/>
      <c r="H112" s="35"/>
      <c r="I112" s="2"/>
    </row>
    <row r="113" spans="6:9" x14ac:dyDescent="0.2">
      <c r="F113" s="6"/>
      <c r="G113" s="6"/>
      <c r="H113" s="6"/>
      <c r="I113" s="2"/>
    </row>
    <row r="114" spans="6:9" x14ac:dyDescent="0.2">
      <c r="F114" s="6"/>
      <c r="G114" s="6"/>
      <c r="H114" s="6"/>
      <c r="I114" s="2"/>
    </row>
    <row r="115" spans="6:9" x14ac:dyDescent="0.2">
      <c r="F115" s="6"/>
      <c r="G115" s="6"/>
      <c r="H115" s="6"/>
      <c r="I115" s="2"/>
    </row>
    <row r="116" spans="6:9" x14ac:dyDescent="0.2">
      <c r="F116" s="6"/>
      <c r="G116" s="6"/>
      <c r="H116" s="6"/>
      <c r="I116" s="2"/>
    </row>
    <row r="117" spans="6:9" x14ac:dyDescent="0.2">
      <c r="F117" s="6"/>
      <c r="G117" s="6"/>
      <c r="H117" s="6"/>
      <c r="I117" s="2"/>
    </row>
    <row r="118" spans="6:9" x14ac:dyDescent="0.2">
      <c r="F118" s="6"/>
      <c r="G118" s="6"/>
      <c r="H118" s="6"/>
      <c r="I118" s="2"/>
    </row>
    <row r="119" spans="6:9" x14ac:dyDescent="0.2">
      <c r="F119" s="6"/>
      <c r="G119" s="6"/>
      <c r="H119" s="6"/>
      <c r="I119" s="2"/>
    </row>
    <row r="120" spans="6:9" x14ac:dyDescent="0.2">
      <c r="F120" s="6"/>
      <c r="G120" s="6"/>
      <c r="H120" s="6"/>
    </row>
    <row r="121" spans="6:9" x14ac:dyDescent="0.2">
      <c r="F121" s="6"/>
      <c r="G121" s="6"/>
      <c r="H121" s="6"/>
    </row>
    <row r="122" spans="6:9" x14ac:dyDescent="0.2">
      <c r="F122" s="6"/>
      <c r="G122" s="6"/>
      <c r="H122" s="6"/>
    </row>
    <row r="123" spans="6:9" x14ac:dyDescent="0.2">
      <c r="F123" s="6"/>
      <c r="G123" s="6"/>
      <c r="H123" s="6"/>
    </row>
  </sheetData>
  <mergeCells count="6">
    <mergeCell ref="B1:H1"/>
    <mergeCell ref="B2:H2"/>
    <mergeCell ref="B28:B32"/>
    <mergeCell ref="C28:C32"/>
    <mergeCell ref="B33:B35"/>
    <mergeCell ref="C33:C35"/>
  </mergeCells>
  <pageMargins left="0.82677165354330717" right="0.23622047244094491" top="0.35433070866141736" bottom="0.55118110236220474" header="0.31496062992125984" footer="0.31496062992125984"/>
  <pageSetup paperSize="9" orientation="portrait" r:id="rId1"/>
  <headerFooter>
    <oddFooter>&amp;R&amp;"Arial,Normalny"&amp;8Strona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STR_TYT_PR</vt:lpstr>
      <vt:lpstr>PR</vt:lpstr>
      <vt:lpstr>PR!Print_Area</vt:lpstr>
      <vt:lpstr>STR_TYT_PR!Print_Area</vt:lpstr>
      <vt:lpstr>PR!Print_Titles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mariuszj</dc:creator>
  <cp:lastModifiedBy>BEATA NOWAK</cp:lastModifiedBy>
  <cp:lastPrinted>2021-02-01T13:26:30Z</cp:lastPrinted>
  <dcterms:created xsi:type="dcterms:W3CDTF">2016-09-01T06:49:22Z</dcterms:created>
  <dcterms:modified xsi:type="dcterms:W3CDTF">2021-03-01T08:44:52Z</dcterms:modified>
</cp:coreProperties>
</file>