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5" yWindow="60" windowWidth="17415" windowHeight="14415"/>
  </bookViews>
  <sheets>
    <sheet name="PR" sheetId="13" r:id="rId1"/>
    <sheet name="STR_TYT_PR" sheetId="8" r:id="rId2"/>
  </sheets>
  <externalReferences>
    <externalReference r:id="rId3"/>
  </externalReference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Print_Area" localSheetId="0">PR!$B$3:$H$112</definedName>
    <definedName name="Print_Area" localSheetId="1">STR_TYT_PR!$A$1:$I$40</definedName>
    <definedName name="Print_Titles" localSheetId="0">PR!$1:$2</definedName>
  </definedNames>
  <calcPr calcId="125725"/>
</workbook>
</file>

<file path=xl/calcChain.xml><?xml version="1.0" encoding="utf-8"?>
<calcChain xmlns="http://schemas.openxmlformats.org/spreadsheetml/2006/main">
  <c r="F91" i="13"/>
  <c r="F90"/>
  <c r="F70"/>
  <c r="F61"/>
  <c r="F56"/>
  <c r="F48"/>
  <c r="F47"/>
  <c r="F41"/>
  <c r="F37" s="1"/>
  <c r="F33"/>
  <c r="E32"/>
  <c r="E31"/>
  <c r="E30"/>
  <c r="F28"/>
  <c r="F23"/>
  <c r="F14"/>
  <c r="F15" s="1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8" s="1"/>
  <c r="B33" s="1"/>
  <c r="B37" s="1"/>
  <c r="B38" s="1"/>
  <c r="B39" s="1"/>
  <c r="B40" s="1"/>
  <c r="B41" s="1"/>
  <c r="B42" s="1"/>
  <c r="B43" s="1"/>
  <c r="B45" s="1"/>
  <c r="B46" s="1"/>
  <c r="B47" s="1"/>
  <c r="B48" s="1"/>
  <c r="B49" s="1"/>
  <c r="B50" s="1"/>
  <c r="B51" s="1"/>
  <c r="B53" s="1"/>
  <c r="B54" s="1"/>
  <c r="B55" s="1"/>
  <c r="B56" s="1"/>
  <c r="B58" s="1"/>
  <c r="B59" s="1"/>
  <c r="B60" s="1"/>
  <c r="B61" s="1"/>
  <c r="B63" s="1"/>
  <c r="B64" s="1"/>
  <c r="B65" s="1"/>
  <c r="B66" s="1"/>
  <c r="B68" s="1"/>
  <c r="B69" s="1"/>
  <c r="B70" s="1"/>
  <c r="B71" s="1"/>
  <c r="B73" s="1"/>
  <c r="B74" s="1"/>
  <c r="B75" s="1"/>
  <c r="B77" s="1"/>
  <c r="B78" s="1"/>
  <c r="B79" s="1"/>
  <c r="B81" s="1"/>
  <c r="B82" s="1"/>
  <c r="B83" s="1"/>
  <c r="B85" s="1"/>
  <c r="B86" s="1"/>
  <c r="B88" s="1"/>
  <c r="B89" s="1"/>
  <c r="B90" s="1"/>
  <c r="B91" s="1"/>
  <c r="B92" s="1"/>
  <c r="B94" s="1"/>
  <c r="B95" s="1"/>
  <c r="B97" s="1"/>
  <c r="B98" s="1"/>
  <c r="B99" s="1"/>
  <c r="B100" s="1"/>
  <c r="B101" s="1"/>
  <c r="B102" s="1"/>
  <c r="B103" s="1"/>
  <c r="B104" s="1"/>
  <c r="B105" s="1"/>
  <c r="B106" s="1"/>
  <c r="B108" s="1"/>
  <c r="B109" s="1"/>
  <c r="F43" l="1"/>
  <c r="F42"/>
  <c r="F66"/>
  <c r="C11" i="8" l="1"/>
  <c r="C10"/>
  <c r="C9"/>
</calcChain>
</file>

<file path=xl/sharedStrings.xml><?xml version="1.0" encoding="utf-8"?>
<sst xmlns="http://schemas.openxmlformats.org/spreadsheetml/2006/main" count="312" uniqueCount="157">
  <si>
    <t>Lp.</t>
  </si>
  <si>
    <t>Podstawa</t>
  </si>
  <si>
    <t>Opis</t>
  </si>
  <si>
    <t>Obmiar</t>
  </si>
  <si>
    <t>Cena jedn.</t>
  </si>
  <si>
    <t>Wartość</t>
  </si>
  <si>
    <t>ROBOTY PRZYGOTOWAWCZE</t>
  </si>
  <si>
    <t>km</t>
  </si>
  <si>
    <t>szt.</t>
  </si>
  <si>
    <t>m3</t>
  </si>
  <si>
    <t>m2</t>
  </si>
  <si>
    <t>m</t>
  </si>
  <si>
    <t>ROBOTY ZIEMNE</t>
  </si>
  <si>
    <t>Nawierzchnia z kostki brukowej betonowej Behaton szarej grubości 8 cm na podsypce cementowo-piaskowej z wypełnieniem spoin piaskiem.  Nr. spec. techn. D-05.03.23</t>
  </si>
  <si>
    <t>ELEMENTY ULIC</t>
  </si>
  <si>
    <t>URZĄDZENIA BEZPIECZEŃSTWA RUCHU</t>
  </si>
  <si>
    <t>INNE ROBOTY</t>
  </si>
  <si>
    <t>RAZEM KOSZTORYS NETTO</t>
  </si>
  <si>
    <t>jedn. obm.</t>
  </si>
  <si>
    <t>STWiORB
D-01.01.01</t>
  </si>
  <si>
    <t>Wytyczenie trasy drogowej i jej punktów wysokościowych</t>
  </si>
  <si>
    <t>STWiORB
D-10.03.01</t>
  </si>
  <si>
    <t>Regulacja pionowa studzienek dla włazów kanałowych</t>
  </si>
  <si>
    <t>Regulacja pionowa studzienek dla zaworów wodociągowych i gazowych</t>
  </si>
  <si>
    <t>STWiORB
D-01.02.02</t>
  </si>
  <si>
    <t>Zdjęcie warstwy ziemi urodzajnej (humusu) z odwozem na odległość 1 km</t>
  </si>
  <si>
    <t>Dodatek za dalsze 4 km odwozu ziemi urodzajenej</t>
  </si>
  <si>
    <t>STWiORB
D-05.03.11</t>
  </si>
  <si>
    <t>Rozebranie krawężników betonowych na podsypce cementowo-piaskowej z odwozem i utylizacją</t>
  </si>
  <si>
    <t>Rozebranie ław pod krawężniki z betonu z odwozem i utylizacją</t>
  </si>
  <si>
    <t>Rozebranie nawierzchni z kostki betonowej gr. 8cm  na podsypce cementowo-piaskowej z odwozem i utylizacją</t>
  </si>
  <si>
    <t>STWiORB
D-02.03.01</t>
  </si>
  <si>
    <t>Wykonanie wykopu wraz z odwozem urobku i utylizacją</t>
  </si>
  <si>
    <t>Formowanie i zagęszczanie nasypów z gruntu piaszczystego dostarczonego przez Wykonawcę</t>
  </si>
  <si>
    <t>STWiORB
D-02.01.01</t>
  </si>
  <si>
    <t>Profilowanie i zagęszczanie podłoża pod warstwy konstrukcyjne nawierzchni</t>
  </si>
  <si>
    <t>STWiORB
D-04.01.01</t>
  </si>
  <si>
    <t>STWiORB
D-04.04.02b</t>
  </si>
  <si>
    <t>STWiORB
D-04.05.01a</t>
  </si>
  <si>
    <t>STWiORB
D-04.06.01b</t>
  </si>
  <si>
    <t>Wykonanie warstwy z mieszanki kruszywa związanego hydraulicznie C1,5/2,0≤4,0MPa gr.15cm</t>
  </si>
  <si>
    <t>Wykonanie podbudowy z mieszanki kruszywa niezwiązanego (łamanego) C50/30, 0/31,5 gr.20cm</t>
  </si>
  <si>
    <t>CHODNIK Z KOSTKI BETONOWEJ</t>
  </si>
  <si>
    <t>STWiORB
D-07.06.01b</t>
  </si>
  <si>
    <t>STWiORB
D-01.02.04</t>
  </si>
  <si>
    <t>Robiórka słupków do znaków</t>
  </si>
  <si>
    <t>szt</t>
  </si>
  <si>
    <t>Robiórka tarcz znaków</t>
  </si>
  <si>
    <t>STWiORB
D-07.02.01</t>
  </si>
  <si>
    <t>Przestawienie znaku wraz ze słupkiem</t>
  </si>
  <si>
    <t>Montaż słupków do znaków z rur stalowych - słupki proste</t>
  </si>
  <si>
    <t>Zmiana lokalizacji tarczy</t>
  </si>
  <si>
    <t>Montaż tarcz znaków o pow. ponad 0.3 m2</t>
  </si>
  <si>
    <t>STWiORB
D-07.01.01</t>
  </si>
  <si>
    <t>Oznakowanie poziome jezdni - na zimno za pomocą masz chemoutwardzalnych grubowarstwowe wykonywane mechanicznie</t>
  </si>
  <si>
    <t>ROBOTY WYKOŃCZENIOWE</t>
  </si>
  <si>
    <t>Humusowanie zieleńcy i skarp z obsianiem przy grubości warstwy humusu 5 cm.  Nr. spec. techn. D-09.01.01</t>
  </si>
  <si>
    <t>Humusowanie zieleńcy i skarp z obsianiem,dodatek za każdy dalszy 1 cm humusu.  Nr. spec. techn. D-09.01.01 Krotność = 5</t>
  </si>
  <si>
    <t>Regulacja pionowa studzienek dla studzienek telefonicznych</t>
  </si>
  <si>
    <t>Rozebranie podbudowy z kruszywa gr. 20cm z odwozem i utylizacją</t>
  </si>
  <si>
    <t>Rozebranie obrzeży 8x30 cm na podsypce cementowo-piaskowej z odwozem i utylizacją</t>
  </si>
  <si>
    <t xml:space="preserve">Nawierzchnia z kostki brukowej betonowej Behaton czerwonej grubości 8 cm na podsypce cementowo-piaskowej z wypełnieniem spoin piaskiem. </t>
  </si>
  <si>
    <t>STWiORB
D-05.03.05a</t>
  </si>
  <si>
    <t>STWiORB
D-05.03.05b</t>
  </si>
  <si>
    <t>STWiORB
D-08.01.01</t>
  </si>
  <si>
    <t>STWiORB
D-05.03.23</t>
  </si>
  <si>
    <t>STWiORB
D-09.01.01</t>
  </si>
  <si>
    <t>STWiORB
D-00.00.00</t>
  </si>
  <si>
    <t>Zabezpieczenie osnowy geodezyjnej</t>
  </si>
  <si>
    <t>STWiORB
D-08.03.01</t>
  </si>
  <si>
    <t>Robimart Sp z o.o.</t>
  </si>
  <si>
    <t>ul. Staszica 1, 05-800 Pruszków</t>
  </si>
  <si>
    <t>Klasyfikacja robót wg Wspólnego Słownika Zamówień</t>
  </si>
  <si>
    <t>45233123-7</t>
  </si>
  <si>
    <t>45233162-2</t>
  </si>
  <si>
    <t>45233161-5</t>
  </si>
  <si>
    <t>NAZWA INWESTYCJI:</t>
  </si>
  <si>
    <t>ADRES INWESTYCJI:</t>
  </si>
  <si>
    <t>INWESTOR:</t>
  </si>
  <si>
    <t>Burmistrz Miasta i Gminy Piaseczno</t>
  </si>
  <si>
    <t>ADRES INWESTORA:</t>
  </si>
  <si>
    <t>ul. Kościuszki 5</t>
  </si>
  <si>
    <t>05-500 Piaseczno</t>
  </si>
  <si>
    <t>BRANŻA:</t>
  </si>
  <si>
    <t>Drogowa</t>
  </si>
  <si>
    <t>SPORZĄDZIŁ KALKULACJĘ:</t>
  </si>
  <si>
    <t>DATA OPRACOWANIA:</t>
  </si>
  <si>
    <t>OPRACOWAŁ:</t>
  </si>
  <si>
    <t>PRZEDMIAR ROBÓT</t>
  </si>
  <si>
    <t>STWiORB
D-01.02.01</t>
  </si>
  <si>
    <t>Mechaniczne karczowanie zagajników gęstych</t>
  </si>
  <si>
    <t>ha</t>
  </si>
  <si>
    <t>Mechaniczne ścinanie drzew  o średnicy do 15 cm z karczowaniem pni oraz wywiezieniem dłużyc, gałęzi i karpiny na odl. do 2 km</t>
  </si>
  <si>
    <t>Mechaniczne ścinanie drzew  o średnicy 16-35 cm z karczowaniem pni oraz wywiezieniem dłużyc, gałęzi i karpiny na odl. do 2 km</t>
  </si>
  <si>
    <t>Mechaniczne ścinanie drzew  o średnicy 36-45 cm z karczowaniem pni oraz wywiezieniem dłużyc, gałęzi i karpiny na odl. do 2 km</t>
  </si>
  <si>
    <t>Mechaniczne ścinanie drzew  o średnicy 46-55 cm z karczowaniem pni oraz wywiezieniem dłużyc, gałęzi i karpiny na odl. do 2 km</t>
  </si>
  <si>
    <t>Frezowanie nawierzchni bitumicznej o gr. 10cm z odwozem i utylizacją</t>
  </si>
  <si>
    <t>Rozebranie nawierzchni z betonu gr. 15cm  z odwozem i utylizacją</t>
  </si>
  <si>
    <t>Rozebranie chodników z płyt betonowych o wymiarach 50x50x7cm na podsypce cementowo-piaskowej z odwozem i utylizacją</t>
  </si>
  <si>
    <t>Rozebranie nawierzchni z kruszywa (tłucznia, żużla, destruktu) gr. 15cm z odwozem i utylizacją</t>
  </si>
  <si>
    <t>Wykonanie podbudowy z mieszanki kruszywa niezwiązanego (łamanego) C50/30, 0/31,5 gr.25cm</t>
  </si>
  <si>
    <t>Wykonanie warstwy wiążącej nawierzchni z betonu asfaltowego o grubości 6 cm</t>
  </si>
  <si>
    <t>STWiORB
D-04.07.01a</t>
  </si>
  <si>
    <t>Wykonanie podbudowy z betonu asfaltowego gr.10 cm</t>
  </si>
  <si>
    <t>STWiORB
D-04.02.01</t>
  </si>
  <si>
    <t>Wykonanie warstwy odsączającej z piasku gr.25cm</t>
  </si>
  <si>
    <t xml:space="preserve">Warstwa ścieralna z SMA o grubości 4 cm </t>
  </si>
  <si>
    <t>JEZDNIA Z SMA</t>
  </si>
  <si>
    <t>MIEJSCA POSTOJOWE Z KOSTKI BETONOWEJ</t>
  </si>
  <si>
    <t>Wykonanie podbudowy z betonu C12/15 gr.20 cm</t>
  </si>
  <si>
    <t>Wykonanie warstwy z mieszanki kruszywa związanego hydraulicznie C3/4≤6,0MPa gr.18cm</t>
  </si>
  <si>
    <t>KONSTRUKCJA ZATOK AUTOBUSOWYCH</t>
  </si>
  <si>
    <t>ZJADY PUBLICZNE Z KOSTKI BETONOWEJ</t>
  </si>
  <si>
    <t>Nawierzchnia z kostki brukowej betonowej Behaton czerwonej grubości 8 cm na podsypce cementowo-piaskowej z wypełnieniem spoin piaskiem.  Nr. spec. techn. D-05.03.23</t>
  </si>
  <si>
    <t>ZJAZDY INDYWIDUALNE Z  KOSTKI BETONOWEJ</t>
  </si>
  <si>
    <t xml:space="preserve">Chodniki z kostki brukowej betonowej Holland szarej grubości 8 cm na podsypce cementowo-piaskowej z wypełnieniem spoin piaskiem </t>
  </si>
  <si>
    <t>Wykonanie podbudowy z mieszanki kruszywa niezwiązanego (łamanego) C50/30, 0/31,5 gr.15cm</t>
  </si>
  <si>
    <t>ŚCIEŻKA ROWEROWA</t>
  </si>
  <si>
    <t xml:space="preserve">Warstwa ścieralna z betonu asfaltowego KR1-2 o grubości 5 cm </t>
  </si>
  <si>
    <t>ŚCIEŻKA ROWEROWA (W PASIE ZJAZDÓW)</t>
  </si>
  <si>
    <t>Wykonanie podbudowy z mieszanki kruszywa niezwiązanego (łamanego) C50/30, 0/31,5 gr.22cm</t>
  </si>
  <si>
    <t>KONSTRUKCJA OPASEK SEPARACYJNYCH</t>
  </si>
  <si>
    <t>Nawierzchnie z kostki kamiennej surowo-łupanej 8/11 cm  na podsypce cementowo-piaskowej</t>
  </si>
  <si>
    <t>Krawężniki betonowe wtopione o wymiarach 20x22 cm z wykonaniem ław betonowych na podsypce cementowo-piaskowej</t>
  </si>
  <si>
    <t>Krawężniki betonowe wystające o wymiarach 20x30cm z wykonaniem ław betonowych na podsypce cementowo-piaskowej</t>
  </si>
  <si>
    <t>Oporniki betonowe wtopione o szerokości 12 cm z wykonaniem ław betonowych z oporem na podsypce cementowo-piaskowej</t>
  </si>
  <si>
    <t>STWiORB
D-05.03.04</t>
  </si>
  <si>
    <t>STWiORB
D-05.03.01</t>
  </si>
  <si>
    <t>STWiORB
D-05.03.05B</t>
  </si>
  <si>
    <t>Montaż tarcz znaków o pow. do 0.3 m2</t>
  </si>
  <si>
    <t>Oznakowanie poziome jezdni - na gorąco za pomocą masz termoplastycznych - powierzchnia przejazdów rowerowych w kolorze czerwonym</t>
  </si>
  <si>
    <t>inż. Mariusz Jaciubek</t>
  </si>
  <si>
    <t>Nawierzchnia z betonu C35/45 z włóknem rozproszonym gr. 22 cm, z warstwą poślizgową (geomembrana gładka PE 2x1mm) dylatowana, z nacięciem szczelin i zalaniem masą zalewową</t>
  </si>
  <si>
    <t xml:space="preserve">Wykonanie ścieków ulicznych z prefabrykatów betonowych  na ławie betonowej </t>
  </si>
  <si>
    <t>PODATEK VAT 23%</t>
  </si>
  <si>
    <t>RAZEM KOSZTORYS BRUTTO</t>
  </si>
  <si>
    <t>zł</t>
  </si>
  <si>
    <t>Wykonanie nawierzchni z płyt betonowych żółtych z wypustkami 40x40x8cm na podsypce cementowo-piaskowej z wypełnieniem spoin piaskiem.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</si>
  <si>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</si>
  <si>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Wykonanie nawierzchni z płytek antypoślizgowych 30x30x5cm cm ułożonych w jednym rzędzie przy krawędzi peronu z wypełnieniem spoin piaskiem.</t>
  </si>
  <si>
    <t>Rozebranie ogrodzeń (fundament, cokół, słupki, wypełnienie, bramy i furtki) z odwozem i utylizacją</t>
  </si>
  <si>
    <t>Ręczne przekopy kontrolne</t>
  </si>
  <si>
    <t>Ogrodzenia z siatki na słupkach stalowych wraz z bramami i furtkami - budowa H=1,5m</t>
  </si>
  <si>
    <t>PRZEŁOŻENIE ISTNIEJĄCEJ KOSTKI</t>
  </si>
  <si>
    <t>Nawierzchnia z kostki brukowej betonowej Behaton szarej oraz czerwonej grubości 8 cm na podsypce cementowo-piaskowej z wypełnieniem spoin piaskiem.  D</t>
  </si>
  <si>
    <t>Wykonanie podbudowy z mieszanki kruszywa niezwiązanego (łamanego) C50/30, 0/31,5 gr.10cm</t>
  </si>
  <si>
    <t>ujęte w zdjęciu humusu</t>
  </si>
  <si>
    <t>ujęte w rozbiórkach</t>
  </si>
  <si>
    <t>z tabeli robót</t>
  </si>
  <si>
    <t>dodatek pod skrzyżowania</t>
  </si>
  <si>
    <t>nasyp po zdjęciu humusu</t>
  </si>
  <si>
    <t>Obrzeża betonowe o wymiarach 30x8 cm na podsypce cementowo-piaskowej, spoiny wypełnione zaprawą cementową</t>
  </si>
  <si>
    <t>Pionowe znaki drogowe C-9 + U-5a</t>
  </si>
  <si>
    <t xml:space="preserve">"Rozbudowa dróg gminnych - ul. Geodetów i ul. Energetycznej w Piasecznie, Józefosławiu, Julianowie i Mysiadle wraz z budową odcinka drogi gminnej – ul. 9KDL w Mysiadle
ODCINEK UL. ENERGETYCZNA
</t>
  </si>
  <si>
    <t>Gmina Piaseczno i Gmina Lesznowola</t>
  </si>
  <si>
    <t>Rozbudowa dróg gminnych - ul. Geodetów i ul. Energetycznej w Piasecznie, Józefosławiu, Julianowie i Mysiadle wraz z budową odcinka drogi gminnej – ul. 9KDL w Mysiadle. ODCINEK UL. ENERGETYCZNA</t>
  </si>
  <si>
    <t>24.08.2020</t>
  </si>
</sst>
</file>

<file path=xl/styles.xml><?xml version="1.0" encoding="utf-8"?>
<styleSheet xmlns="http://schemas.openxmlformats.org/spreadsheetml/2006/main">
  <numFmts count="1">
    <numFmt numFmtId="165" formatCode="#,##0.0"/>
  </numFmts>
  <fonts count="12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4" fontId="2" fillId="0" borderId="7" xfId="0" applyNumberFormat="1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9" fontId="2" fillId="0" borderId="0" xfId="1" applyFont="1" applyFill="1" applyAlignment="1">
      <alignment wrapText="1"/>
    </xf>
    <xf numFmtId="9" fontId="2" fillId="0" borderId="0" xfId="1" applyFont="1" applyFill="1" applyAlignment="1">
      <alignment horizontal="left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vertical="center"/>
    </xf>
    <xf numFmtId="4" fontId="2" fillId="0" borderId="14" xfId="0" applyNumberFormat="1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4" fontId="2" fillId="0" borderId="17" xfId="0" applyNumberFormat="1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vertical="top" wrapText="1"/>
    </xf>
    <xf numFmtId="4" fontId="2" fillId="0" borderId="12" xfId="0" applyNumberFormat="1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4" fontId="2" fillId="0" borderId="12" xfId="0" applyNumberFormat="1" applyFont="1" applyFill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4" fontId="2" fillId="0" borderId="18" xfId="0" applyNumberFormat="1" applyFont="1" applyBorder="1" applyAlignment="1">
      <alignment vertical="top" wrapText="1"/>
    </xf>
    <xf numFmtId="4" fontId="2" fillId="0" borderId="19" xfId="0" applyNumberFormat="1" applyFont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4" fontId="2" fillId="0" borderId="15" xfId="0" applyNumberFormat="1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2" fillId="0" borderId="10" xfId="0" applyNumberFormat="1" applyFont="1" applyBorder="1" applyAlignment="1">
      <alignment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4" fontId="2" fillId="0" borderId="20" xfId="0" applyNumberFormat="1" applyFont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4" fontId="2" fillId="0" borderId="22" xfId="0" applyNumberFormat="1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4" fontId="2" fillId="0" borderId="24" xfId="0" applyNumberFormat="1" applyFont="1" applyFill="1" applyBorder="1" applyAlignment="1">
      <alignment vertical="top" wrapText="1"/>
    </xf>
    <xf numFmtId="4" fontId="2" fillId="0" borderId="20" xfId="0" applyNumberFormat="1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18" xfId="0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vertical="top" wrapText="1"/>
    </xf>
    <xf numFmtId="4" fontId="2" fillId="0" borderId="19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9" fontId="2" fillId="0" borderId="0" xfId="1" applyFont="1" applyFill="1" applyAlignment="1">
      <alignment horizontal="center" vertical="center" wrapText="1"/>
    </xf>
    <xf numFmtId="0" fontId="2" fillId="0" borderId="27" xfId="0" applyFont="1" applyFill="1" applyBorder="1" applyAlignment="1">
      <alignment vertical="top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vertical="top" wrapText="1"/>
    </xf>
    <xf numFmtId="0" fontId="2" fillId="0" borderId="28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" fontId="11" fillId="0" borderId="1" xfId="0" applyNumberFormat="1" applyFont="1" applyBorder="1" applyAlignment="1">
      <alignment vertical="top" wrapText="1"/>
    </xf>
    <xf numFmtId="4" fontId="11" fillId="0" borderId="12" xfId="0" applyNumberFormat="1" applyFont="1" applyBorder="1" applyAlignment="1">
      <alignment vertical="top" wrapText="1"/>
    </xf>
    <xf numFmtId="0" fontId="11" fillId="0" borderId="9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9" fillId="0" borderId="2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NumberFormat="1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422413</xdr:colOff>
      <xdr:row>3</xdr:row>
      <xdr:rowOff>0</xdr:rowOff>
    </xdr:from>
    <xdr:to>
      <xdr:col>8</xdr:col>
      <xdr:colOff>533400</xdr:colOff>
      <xdr:row>3</xdr:row>
      <xdr:rowOff>1588</xdr:rowOff>
    </xdr:to>
    <xdr:cxnSp macro="">
      <xdr:nvCxnSpPr>
        <xdr:cNvPr id="2" name="Łącznik prosty 1"/>
        <xdr:cNvCxnSpPr/>
      </xdr:nvCxnSpPr>
      <xdr:spPr>
        <a:xfrm>
          <a:off x="422413" y="542925"/>
          <a:ext cx="5349737" cy="1588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472108</xdr:colOff>
      <xdr:row>22</xdr:row>
      <xdr:rowOff>8282</xdr:rowOff>
    </xdr:from>
    <xdr:to>
      <xdr:col>8</xdr:col>
      <xdr:colOff>495300</xdr:colOff>
      <xdr:row>22</xdr:row>
      <xdr:rowOff>9525</xdr:rowOff>
    </xdr:to>
    <xdr:cxnSp macro="">
      <xdr:nvCxnSpPr>
        <xdr:cNvPr id="3" name="Łącznik prosty 2"/>
        <xdr:cNvCxnSpPr/>
      </xdr:nvCxnSpPr>
      <xdr:spPr>
        <a:xfrm>
          <a:off x="472108" y="4275482"/>
          <a:ext cx="5261942" cy="1243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05_MIASTO%20PRUSZKOW/21_JARZYNOWA/08_KOSZTORYSY/Kosztorys_szablon_Jarzynow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YT_KI"/>
      <sheetName val="TYT_przedmiar"/>
      <sheetName val="KI"/>
      <sheetName val="przedmiar"/>
    </sheetNames>
    <sheetDataSet>
      <sheetData sheetId="0">
        <row r="9">
          <cell r="C9" t="str">
            <v>Roboty budowlane w zakresie dróg podrzędnych</v>
          </cell>
        </row>
        <row r="10">
          <cell r="C10" t="str">
            <v>Roboty budowlane w zakresie ścieżek rowerowych</v>
          </cell>
        </row>
        <row r="11">
          <cell r="C11" t="str">
            <v>Roboty budowlane w zakresie ścieżek pieszych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3"/>
  <sheetViews>
    <sheetView tabSelected="1" topLeftCell="B67" workbookViewId="0">
      <selection activeCell="J5" sqref="J5"/>
    </sheetView>
  </sheetViews>
  <sheetFormatPr defaultRowHeight="12" outlineLevelCol="1"/>
  <cols>
    <col min="1" max="1" width="9.140625" style="78" hidden="1" customWidth="1" outlineLevel="1"/>
    <col min="2" max="2" width="3.7109375" style="6" customWidth="1" collapsed="1"/>
    <col min="3" max="3" width="9.7109375" style="6" customWidth="1"/>
    <col min="4" max="4" width="37.7109375" style="6" customWidth="1"/>
    <col min="5" max="5" width="6.7109375" style="6" customWidth="1"/>
    <col min="6" max="7" width="9.7109375" style="6" customWidth="1"/>
    <col min="8" max="8" width="11.7109375" style="6" customWidth="1"/>
    <col min="9" max="9" width="9.140625" style="1"/>
    <col min="10" max="10" width="9.140625" style="3"/>
    <col min="11" max="14" width="9.140625" style="1"/>
    <col min="15" max="17" width="9.140625" style="84"/>
    <col min="18" max="16384" width="9.140625" style="1"/>
  </cols>
  <sheetData>
    <row r="1" spans="1:17" ht="12.75">
      <c r="B1" s="99" t="s">
        <v>88</v>
      </c>
      <c r="C1" s="99"/>
      <c r="D1" s="99"/>
      <c r="E1" s="99"/>
      <c r="F1" s="99"/>
      <c r="G1" s="99"/>
      <c r="H1" s="99"/>
    </row>
    <row r="2" spans="1:17" ht="30.75" customHeight="1" thickBot="1">
      <c r="B2" s="100" t="s">
        <v>153</v>
      </c>
      <c r="C2" s="100"/>
      <c r="D2" s="100"/>
      <c r="E2" s="100"/>
      <c r="F2" s="100"/>
      <c r="G2" s="100"/>
      <c r="H2" s="100"/>
    </row>
    <row r="3" spans="1:17" s="9" customFormat="1" ht="24.75" thickBot="1">
      <c r="A3" s="79"/>
      <c r="B3" s="32" t="s">
        <v>0</v>
      </c>
      <c r="C3" s="33" t="s">
        <v>1</v>
      </c>
      <c r="D3" s="33" t="s">
        <v>2</v>
      </c>
      <c r="E3" s="34" t="s">
        <v>18</v>
      </c>
      <c r="F3" s="34" t="s">
        <v>3</v>
      </c>
      <c r="G3" s="34" t="s">
        <v>4</v>
      </c>
      <c r="H3" s="35" t="s">
        <v>5</v>
      </c>
      <c r="I3" s="12"/>
      <c r="J3" s="10"/>
      <c r="O3" s="83"/>
      <c r="P3" s="83"/>
      <c r="Q3" s="83"/>
    </row>
    <row r="4" spans="1:17" s="9" customFormat="1" ht="12.75" thickBot="1">
      <c r="A4" s="79"/>
      <c r="B4" s="17"/>
      <c r="C4" s="18"/>
      <c r="D4" s="19" t="s">
        <v>6</v>
      </c>
      <c r="E4" s="18"/>
      <c r="F4" s="18"/>
      <c r="G4" s="18"/>
      <c r="H4" s="31"/>
      <c r="I4" s="12"/>
      <c r="J4" s="10"/>
      <c r="O4" s="83"/>
      <c r="P4" s="83"/>
      <c r="Q4" s="83"/>
    </row>
    <row r="5" spans="1:17" s="9" customFormat="1" ht="24">
      <c r="A5" s="79">
        <v>1</v>
      </c>
      <c r="B5" s="53">
        <v>1</v>
      </c>
      <c r="C5" s="15" t="s">
        <v>19</v>
      </c>
      <c r="D5" s="15" t="s">
        <v>20</v>
      </c>
      <c r="E5" s="15" t="s">
        <v>7</v>
      </c>
      <c r="F5" s="16">
        <v>1</v>
      </c>
      <c r="G5" s="16"/>
      <c r="H5" s="54"/>
      <c r="I5" s="12"/>
      <c r="J5" s="10"/>
      <c r="O5" s="83"/>
      <c r="P5" s="83"/>
      <c r="Q5" s="83"/>
    </row>
    <row r="6" spans="1:17" s="9" customFormat="1" ht="24">
      <c r="A6" s="79">
        <v>1</v>
      </c>
      <c r="B6" s="53">
        <v>2</v>
      </c>
      <c r="C6" s="4" t="s">
        <v>89</v>
      </c>
      <c r="D6" s="4" t="s">
        <v>90</v>
      </c>
      <c r="E6" s="4" t="s">
        <v>91</v>
      </c>
      <c r="F6" s="5">
        <v>0.02</v>
      </c>
      <c r="G6" s="5"/>
      <c r="H6" s="55"/>
      <c r="I6" s="12"/>
      <c r="J6" s="10"/>
      <c r="O6" s="83"/>
      <c r="P6" s="83"/>
      <c r="Q6" s="83"/>
    </row>
    <row r="7" spans="1:17" s="9" customFormat="1" ht="36">
      <c r="A7" s="79">
        <v>1</v>
      </c>
      <c r="B7" s="53">
        <f>B6+1</f>
        <v>3</v>
      </c>
      <c r="C7" s="4" t="s">
        <v>89</v>
      </c>
      <c r="D7" s="4" t="s">
        <v>92</v>
      </c>
      <c r="E7" s="4" t="s">
        <v>8</v>
      </c>
      <c r="F7" s="5">
        <v>94</v>
      </c>
      <c r="G7" s="5"/>
      <c r="H7" s="55"/>
      <c r="I7" s="12"/>
      <c r="J7" s="10"/>
      <c r="O7" s="83"/>
      <c r="P7" s="83"/>
      <c r="Q7" s="83"/>
    </row>
    <row r="8" spans="1:17" s="9" customFormat="1" ht="36">
      <c r="A8" s="79">
        <v>1</v>
      </c>
      <c r="B8" s="53">
        <f>B7+1</f>
        <v>4</v>
      </c>
      <c r="C8" s="4" t="s">
        <v>89</v>
      </c>
      <c r="D8" s="4" t="s">
        <v>93</v>
      </c>
      <c r="E8" s="4" t="s">
        <v>8</v>
      </c>
      <c r="F8" s="5">
        <v>52</v>
      </c>
      <c r="G8" s="5"/>
      <c r="H8" s="55"/>
      <c r="I8" s="12"/>
      <c r="J8" s="10"/>
      <c r="O8" s="83"/>
      <c r="P8" s="83"/>
      <c r="Q8" s="83"/>
    </row>
    <row r="9" spans="1:17" s="9" customFormat="1" ht="36">
      <c r="A9" s="79">
        <v>1</v>
      </c>
      <c r="B9" s="53">
        <f>B8+1</f>
        <v>5</v>
      </c>
      <c r="C9" s="4" t="s">
        <v>89</v>
      </c>
      <c r="D9" s="4" t="s">
        <v>94</v>
      </c>
      <c r="E9" s="4" t="s">
        <v>8</v>
      </c>
      <c r="F9" s="5">
        <v>8</v>
      </c>
      <c r="G9" s="5"/>
      <c r="H9" s="55"/>
      <c r="I9" s="12"/>
      <c r="J9" s="10"/>
      <c r="O9" s="83"/>
      <c r="P9" s="83"/>
      <c r="Q9" s="83"/>
    </row>
    <row r="10" spans="1:17" s="9" customFormat="1" ht="36">
      <c r="A10" s="79">
        <v>1</v>
      </c>
      <c r="B10" s="53">
        <f t="shared" ref="B10:B26" si="0">B9+1</f>
        <v>6</v>
      </c>
      <c r="C10" s="4" t="s">
        <v>89</v>
      </c>
      <c r="D10" s="4" t="s">
        <v>95</v>
      </c>
      <c r="E10" s="4" t="s">
        <v>8</v>
      </c>
      <c r="F10" s="5">
        <v>1</v>
      </c>
      <c r="G10" s="5"/>
      <c r="H10" s="55"/>
      <c r="I10" s="12"/>
      <c r="J10" s="10"/>
      <c r="O10" s="83"/>
      <c r="P10" s="83"/>
      <c r="Q10" s="83"/>
    </row>
    <row r="11" spans="1:17" s="9" customFormat="1" ht="24">
      <c r="A11" s="79">
        <v>1</v>
      </c>
      <c r="B11" s="53">
        <f>B10+1</f>
        <v>7</v>
      </c>
      <c r="C11" s="8" t="s">
        <v>21</v>
      </c>
      <c r="D11" s="8" t="s">
        <v>22</v>
      </c>
      <c r="E11" s="8" t="s">
        <v>8</v>
      </c>
      <c r="F11" s="11">
        <v>18</v>
      </c>
      <c r="G11" s="11"/>
      <c r="H11" s="57"/>
      <c r="I11" s="12"/>
      <c r="J11" s="10"/>
      <c r="O11" s="83"/>
      <c r="P11" s="83"/>
      <c r="Q11" s="83"/>
    </row>
    <row r="12" spans="1:17" s="9" customFormat="1" ht="24" customHeight="1">
      <c r="A12" s="79">
        <v>1</v>
      </c>
      <c r="B12" s="53">
        <f t="shared" si="0"/>
        <v>8</v>
      </c>
      <c r="C12" s="8" t="s">
        <v>21</v>
      </c>
      <c r="D12" s="8" t="s">
        <v>23</v>
      </c>
      <c r="E12" s="8" t="s">
        <v>8</v>
      </c>
      <c r="F12" s="11">
        <v>7</v>
      </c>
      <c r="G12" s="11"/>
      <c r="H12" s="57"/>
      <c r="I12" s="12"/>
      <c r="J12" s="10"/>
      <c r="O12" s="83"/>
      <c r="P12" s="83"/>
      <c r="Q12" s="83"/>
    </row>
    <row r="13" spans="1:17" s="9" customFormat="1" ht="24">
      <c r="A13" s="79">
        <v>1</v>
      </c>
      <c r="B13" s="53">
        <f t="shared" si="0"/>
        <v>9</v>
      </c>
      <c r="C13" s="4" t="s">
        <v>21</v>
      </c>
      <c r="D13" s="4" t="s">
        <v>58</v>
      </c>
      <c r="E13" s="4" t="s">
        <v>8</v>
      </c>
      <c r="F13" s="5">
        <v>2</v>
      </c>
      <c r="G13" s="5"/>
      <c r="H13" s="55"/>
      <c r="I13" s="12"/>
      <c r="J13" s="10"/>
      <c r="O13" s="83"/>
      <c r="P13" s="83"/>
      <c r="Q13" s="83"/>
    </row>
    <row r="14" spans="1:17" s="9" customFormat="1" ht="24" customHeight="1">
      <c r="A14" s="79">
        <v>1</v>
      </c>
      <c r="B14" s="53">
        <f t="shared" si="0"/>
        <v>10</v>
      </c>
      <c r="C14" s="8" t="s">
        <v>24</v>
      </c>
      <c r="D14" s="8" t="s">
        <v>25</v>
      </c>
      <c r="E14" s="8" t="s">
        <v>9</v>
      </c>
      <c r="F14" s="5">
        <f>6860*0.4</f>
        <v>2744</v>
      </c>
      <c r="G14" s="11"/>
      <c r="H14" s="57"/>
      <c r="I14" s="12"/>
      <c r="J14" s="10"/>
      <c r="K14" s="98"/>
      <c r="L14" s="98"/>
      <c r="M14" s="98"/>
      <c r="N14" s="98"/>
      <c r="O14" s="83"/>
      <c r="P14" s="83"/>
      <c r="Q14" s="83"/>
    </row>
    <row r="15" spans="1:17" s="9" customFormat="1" ht="24" customHeight="1">
      <c r="A15" s="79">
        <v>1</v>
      </c>
      <c r="B15" s="53">
        <f t="shared" si="0"/>
        <v>11</v>
      </c>
      <c r="C15" s="8" t="s">
        <v>24</v>
      </c>
      <c r="D15" s="8" t="s">
        <v>26</v>
      </c>
      <c r="E15" s="8" t="s">
        <v>9</v>
      </c>
      <c r="F15" s="5">
        <f>F14</f>
        <v>2744</v>
      </c>
      <c r="G15" s="11"/>
      <c r="H15" s="57"/>
      <c r="I15" s="12"/>
      <c r="J15" s="10"/>
      <c r="K15" s="98"/>
      <c r="L15" s="98"/>
      <c r="M15" s="98"/>
      <c r="N15" s="98"/>
      <c r="O15" s="83"/>
      <c r="P15" s="83"/>
      <c r="Q15" s="83"/>
    </row>
    <row r="16" spans="1:17" s="9" customFormat="1" ht="24" customHeight="1">
      <c r="A16" s="79">
        <v>1</v>
      </c>
      <c r="B16" s="53">
        <f t="shared" si="0"/>
        <v>12</v>
      </c>
      <c r="C16" s="8" t="s">
        <v>27</v>
      </c>
      <c r="D16" s="8" t="s">
        <v>96</v>
      </c>
      <c r="E16" s="8" t="s">
        <v>10</v>
      </c>
      <c r="F16" s="5">
        <v>5110</v>
      </c>
      <c r="G16" s="11"/>
      <c r="H16" s="57"/>
      <c r="I16" s="12"/>
      <c r="J16" s="10"/>
      <c r="K16" s="98"/>
      <c r="L16" s="98"/>
      <c r="M16" s="98"/>
      <c r="N16" s="98"/>
      <c r="O16" s="84"/>
      <c r="P16" s="84"/>
      <c r="Q16" s="84"/>
    </row>
    <row r="17" spans="1:17" s="9" customFormat="1" ht="24" customHeight="1">
      <c r="A17" s="79">
        <v>1</v>
      </c>
      <c r="B17" s="53">
        <f t="shared" si="0"/>
        <v>13</v>
      </c>
      <c r="C17" s="8" t="s">
        <v>24</v>
      </c>
      <c r="D17" s="8" t="s">
        <v>59</v>
      </c>
      <c r="E17" s="8" t="s">
        <v>10</v>
      </c>
      <c r="F17" s="5">
        <v>5110</v>
      </c>
      <c r="G17" s="11"/>
      <c r="H17" s="57"/>
      <c r="I17" s="2"/>
      <c r="J17" s="10"/>
      <c r="K17" s="98"/>
      <c r="L17" s="98"/>
      <c r="M17" s="98"/>
      <c r="N17" s="98"/>
      <c r="O17" s="84"/>
      <c r="P17" s="84"/>
      <c r="Q17" s="84"/>
    </row>
    <row r="18" spans="1:17" s="9" customFormat="1" ht="36">
      <c r="A18" s="79">
        <v>1</v>
      </c>
      <c r="B18" s="53">
        <f t="shared" si="0"/>
        <v>14</v>
      </c>
      <c r="C18" s="8" t="s">
        <v>24</v>
      </c>
      <c r="D18" s="8" t="s">
        <v>30</v>
      </c>
      <c r="E18" s="8" t="s">
        <v>10</v>
      </c>
      <c r="F18" s="11">
        <v>1640</v>
      </c>
      <c r="G18" s="11"/>
      <c r="H18" s="57"/>
      <c r="I18" s="2"/>
      <c r="J18" s="10"/>
      <c r="O18" s="83"/>
      <c r="P18" s="83"/>
      <c r="Q18" s="83"/>
    </row>
    <row r="19" spans="1:17" s="9" customFormat="1" ht="24" customHeight="1">
      <c r="A19" s="79">
        <v>1</v>
      </c>
      <c r="B19" s="53">
        <f>B18+1</f>
        <v>15</v>
      </c>
      <c r="C19" s="4" t="s">
        <v>24</v>
      </c>
      <c r="D19" s="4" t="s">
        <v>97</v>
      </c>
      <c r="E19" s="4" t="s">
        <v>10</v>
      </c>
      <c r="F19" s="11">
        <v>125</v>
      </c>
      <c r="G19" s="5"/>
      <c r="H19" s="55"/>
      <c r="I19" s="2"/>
      <c r="J19" s="10"/>
      <c r="K19" s="98"/>
      <c r="L19" s="98"/>
      <c r="M19" s="98"/>
      <c r="N19" s="98"/>
      <c r="O19" s="84"/>
      <c r="P19" s="84"/>
      <c r="Q19" s="84"/>
    </row>
    <row r="20" spans="1:17" s="9" customFormat="1" ht="36" customHeight="1">
      <c r="A20" s="79">
        <v>1</v>
      </c>
      <c r="B20" s="53">
        <f t="shared" si="0"/>
        <v>16</v>
      </c>
      <c r="C20" s="4" t="s">
        <v>24</v>
      </c>
      <c r="D20" s="4" t="s">
        <v>99</v>
      </c>
      <c r="E20" s="4" t="s">
        <v>10</v>
      </c>
      <c r="F20" s="5">
        <v>580</v>
      </c>
      <c r="G20" s="5"/>
      <c r="H20" s="55"/>
      <c r="I20" s="2"/>
      <c r="J20" s="10"/>
      <c r="K20" s="98"/>
      <c r="L20" s="98"/>
      <c r="M20" s="98"/>
      <c r="N20" s="98"/>
      <c r="O20" s="84"/>
      <c r="P20" s="84"/>
      <c r="Q20" s="84"/>
    </row>
    <row r="21" spans="1:17" s="9" customFormat="1" ht="36" customHeight="1">
      <c r="A21" s="79">
        <v>1</v>
      </c>
      <c r="B21" s="53">
        <f t="shared" si="0"/>
        <v>17</v>
      </c>
      <c r="C21" s="4" t="s">
        <v>24</v>
      </c>
      <c r="D21" s="4" t="s">
        <v>98</v>
      </c>
      <c r="E21" s="4" t="s">
        <v>10</v>
      </c>
      <c r="F21" s="5">
        <v>185</v>
      </c>
      <c r="G21" s="5"/>
      <c r="H21" s="55"/>
      <c r="I21" s="12"/>
      <c r="J21" s="10"/>
      <c r="K21" s="98"/>
      <c r="L21" s="98"/>
      <c r="M21" s="98"/>
      <c r="N21" s="98"/>
      <c r="O21" s="83"/>
      <c r="P21" s="83"/>
      <c r="Q21" s="83"/>
    </row>
    <row r="22" spans="1:17" s="9" customFormat="1" ht="36" customHeight="1">
      <c r="A22" s="79">
        <v>1</v>
      </c>
      <c r="B22" s="53">
        <f>B21+1</f>
        <v>18</v>
      </c>
      <c r="C22" s="8" t="s">
        <v>24</v>
      </c>
      <c r="D22" s="8" t="s">
        <v>28</v>
      </c>
      <c r="E22" s="8" t="s">
        <v>11</v>
      </c>
      <c r="F22" s="5">
        <v>965</v>
      </c>
      <c r="G22" s="11"/>
      <c r="H22" s="57"/>
      <c r="I22" s="2"/>
      <c r="J22" s="10"/>
      <c r="K22" s="98"/>
      <c r="L22" s="98"/>
      <c r="M22" s="98"/>
      <c r="N22" s="98"/>
      <c r="O22" s="83"/>
      <c r="P22" s="83"/>
      <c r="Q22" s="83"/>
    </row>
    <row r="23" spans="1:17" s="9" customFormat="1" ht="24">
      <c r="A23" s="79">
        <v>1</v>
      </c>
      <c r="B23" s="53">
        <f>B22+1</f>
        <v>19</v>
      </c>
      <c r="C23" s="8" t="s">
        <v>24</v>
      </c>
      <c r="D23" s="8" t="s">
        <v>29</v>
      </c>
      <c r="E23" s="8" t="s">
        <v>9</v>
      </c>
      <c r="F23" s="5">
        <f>F22*0.06</f>
        <v>57.9</v>
      </c>
      <c r="G23" s="11"/>
      <c r="H23" s="57"/>
      <c r="I23" s="12"/>
      <c r="J23" s="10"/>
      <c r="K23" s="98"/>
      <c r="L23" s="98"/>
      <c r="M23" s="98"/>
      <c r="N23" s="98"/>
      <c r="O23" s="83"/>
      <c r="P23" s="83"/>
      <c r="Q23" s="83"/>
    </row>
    <row r="24" spans="1:17" s="9" customFormat="1" ht="24">
      <c r="A24" s="79">
        <v>1</v>
      </c>
      <c r="B24" s="53">
        <f t="shared" si="0"/>
        <v>20</v>
      </c>
      <c r="C24" s="4" t="s">
        <v>24</v>
      </c>
      <c r="D24" s="4" t="s">
        <v>60</v>
      </c>
      <c r="E24" s="4" t="s">
        <v>11</v>
      </c>
      <c r="F24" s="11">
        <v>715</v>
      </c>
      <c r="G24" s="5"/>
      <c r="H24" s="55"/>
      <c r="I24" s="12"/>
      <c r="J24" s="10"/>
      <c r="K24" s="98"/>
      <c r="L24" s="98"/>
      <c r="M24" s="98"/>
      <c r="N24" s="98"/>
      <c r="O24" s="83"/>
      <c r="P24" s="83"/>
      <c r="Q24" s="83"/>
    </row>
    <row r="25" spans="1:17" s="9" customFormat="1" ht="36">
      <c r="A25" s="79">
        <v>1</v>
      </c>
      <c r="B25" s="53">
        <f>B24+1</f>
        <v>21</v>
      </c>
      <c r="C25" s="8" t="s">
        <v>24</v>
      </c>
      <c r="D25" s="8" t="s">
        <v>140</v>
      </c>
      <c r="E25" s="8" t="s">
        <v>11</v>
      </c>
      <c r="F25" s="5">
        <v>115.1</v>
      </c>
      <c r="G25" s="11"/>
      <c r="H25" s="57"/>
      <c r="I25" s="12"/>
      <c r="J25" s="10"/>
      <c r="O25" s="83"/>
      <c r="P25" s="83"/>
      <c r="Q25" s="83"/>
    </row>
    <row r="26" spans="1:17" s="9" customFormat="1" ht="24.75" customHeight="1" thickBot="1">
      <c r="A26" s="79">
        <v>1</v>
      </c>
      <c r="B26" s="53">
        <f t="shared" si="0"/>
        <v>22</v>
      </c>
      <c r="C26" s="25" t="s">
        <v>43</v>
      </c>
      <c r="D26" s="25" t="s">
        <v>142</v>
      </c>
      <c r="E26" s="25" t="s">
        <v>10</v>
      </c>
      <c r="F26" s="5">
        <v>84.8</v>
      </c>
      <c r="G26" s="26"/>
      <c r="H26" s="68"/>
      <c r="I26" s="12"/>
      <c r="J26" s="10"/>
      <c r="O26" s="83"/>
      <c r="P26" s="83"/>
      <c r="Q26" s="83"/>
    </row>
    <row r="27" spans="1:17" s="9" customFormat="1" ht="12.75" customHeight="1" thickBot="1">
      <c r="A27" s="79"/>
      <c r="B27" s="17"/>
      <c r="C27" s="18"/>
      <c r="D27" s="19" t="s">
        <v>12</v>
      </c>
      <c r="E27" s="18"/>
      <c r="F27" s="20"/>
      <c r="G27" s="20"/>
      <c r="H27" s="21"/>
      <c r="I27" s="12"/>
      <c r="J27" s="10"/>
      <c r="O27" s="83"/>
      <c r="P27" s="83"/>
      <c r="Q27" s="83"/>
    </row>
    <row r="28" spans="1:17" s="9" customFormat="1" ht="24">
      <c r="A28" s="79">
        <v>1</v>
      </c>
      <c r="B28" s="101">
        <f>B26+1</f>
        <v>23</v>
      </c>
      <c r="C28" s="103" t="s">
        <v>34</v>
      </c>
      <c r="D28" s="15" t="s">
        <v>32</v>
      </c>
      <c r="E28" s="86" t="s">
        <v>9</v>
      </c>
      <c r="F28" s="89">
        <f>E29+E30+E31+E32</f>
        <v>4202.6149999999998</v>
      </c>
      <c r="G28" s="30"/>
      <c r="H28" s="72"/>
      <c r="I28" s="12"/>
      <c r="J28" s="10"/>
      <c r="K28" s="98"/>
      <c r="L28" s="98"/>
      <c r="M28" s="98"/>
      <c r="N28" s="98"/>
      <c r="O28" s="84"/>
      <c r="P28" s="83"/>
      <c r="Q28" s="83"/>
    </row>
    <row r="29" spans="1:17" s="9" customFormat="1">
      <c r="A29" s="79"/>
      <c r="B29" s="101"/>
      <c r="C29" s="103"/>
      <c r="D29" s="15" t="s">
        <v>148</v>
      </c>
      <c r="E29" s="87">
        <v>8287</v>
      </c>
      <c r="F29" s="30"/>
      <c r="G29" s="30"/>
      <c r="H29" s="72"/>
      <c r="I29" s="12"/>
      <c r="J29" s="10"/>
      <c r="K29" s="96"/>
      <c r="L29" s="96"/>
      <c r="M29" s="96"/>
      <c r="N29" s="96"/>
      <c r="O29" s="84"/>
      <c r="P29" s="83"/>
      <c r="Q29" s="83"/>
    </row>
    <row r="30" spans="1:17" s="9" customFormat="1">
      <c r="A30" s="79"/>
      <c r="B30" s="101"/>
      <c r="C30" s="103"/>
      <c r="D30" s="15" t="s">
        <v>149</v>
      </c>
      <c r="E30" s="87">
        <f>935*0.6</f>
        <v>561</v>
      </c>
      <c r="F30" s="30"/>
      <c r="G30" s="30"/>
      <c r="H30" s="72"/>
      <c r="I30" s="12"/>
      <c r="J30" s="10"/>
      <c r="K30" s="96"/>
      <c r="L30" s="96"/>
      <c r="M30" s="96"/>
      <c r="N30" s="96"/>
      <c r="O30" s="84"/>
      <c r="P30" s="83"/>
      <c r="Q30" s="83"/>
    </row>
    <row r="31" spans="1:17" s="9" customFormat="1">
      <c r="A31" s="79"/>
      <c r="B31" s="101"/>
      <c r="C31" s="103"/>
      <c r="D31" s="15" t="s">
        <v>146</v>
      </c>
      <c r="E31" s="87">
        <f>-2744</f>
        <v>-2744</v>
      </c>
      <c r="F31" s="30"/>
      <c r="G31" s="30"/>
      <c r="H31" s="72"/>
      <c r="I31" s="12"/>
      <c r="J31" s="10"/>
      <c r="K31" s="96"/>
      <c r="L31" s="96"/>
      <c r="M31" s="96"/>
      <c r="N31" s="96"/>
      <c r="O31" s="84"/>
      <c r="P31" s="83"/>
      <c r="Q31" s="83"/>
    </row>
    <row r="32" spans="1:17" s="9" customFormat="1">
      <c r="A32" s="79"/>
      <c r="B32" s="102"/>
      <c r="C32" s="104"/>
      <c r="D32" s="15" t="s">
        <v>147</v>
      </c>
      <c r="E32" s="87">
        <f>-(F16*0.1+F17*0.2+F18*0.08+F19*0.15+F20*0.15+F21*0.07+F22*0.15*0.3+F23+F24*0.08*0.3)</f>
        <v>-1901.3850000000002</v>
      </c>
      <c r="F32" s="16"/>
      <c r="G32" s="16"/>
      <c r="H32" s="54"/>
      <c r="I32" s="12"/>
      <c r="J32" s="10"/>
      <c r="K32" s="96"/>
      <c r="L32" s="96"/>
      <c r="M32" s="96"/>
      <c r="N32" s="96"/>
      <c r="O32" s="15"/>
      <c r="P32" s="83"/>
      <c r="Q32" s="83"/>
    </row>
    <row r="33" spans="1:17" s="9" customFormat="1" ht="36">
      <c r="A33" s="79">
        <v>1</v>
      </c>
      <c r="B33" s="105">
        <f>B28+1</f>
        <v>24</v>
      </c>
      <c r="C33" s="107" t="s">
        <v>31</v>
      </c>
      <c r="D33" s="8" t="s">
        <v>33</v>
      </c>
      <c r="E33" s="88" t="s">
        <v>9</v>
      </c>
      <c r="F33" s="14">
        <f>E34+E35</f>
        <v>1405.5</v>
      </c>
      <c r="G33" s="14"/>
      <c r="H33" s="73"/>
      <c r="I33" s="12"/>
      <c r="J33" s="10"/>
      <c r="K33" s="98"/>
      <c r="L33" s="98"/>
      <c r="M33" s="98"/>
      <c r="N33" s="98"/>
      <c r="O33" s="83"/>
      <c r="P33" s="83"/>
      <c r="Q33" s="83"/>
    </row>
    <row r="34" spans="1:17" s="9" customFormat="1">
      <c r="A34" s="79"/>
      <c r="B34" s="101"/>
      <c r="C34" s="103"/>
      <c r="D34" s="15" t="s">
        <v>148</v>
      </c>
      <c r="E34" s="88">
        <v>381</v>
      </c>
      <c r="F34" s="30"/>
      <c r="G34" s="30"/>
      <c r="H34" s="72"/>
      <c r="I34" s="12"/>
      <c r="J34" s="10"/>
      <c r="K34" s="96"/>
      <c r="L34" s="96"/>
      <c r="M34" s="96"/>
      <c r="N34" s="96"/>
      <c r="O34" s="83"/>
      <c r="P34" s="83"/>
      <c r="Q34" s="83"/>
    </row>
    <row r="35" spans="1:17" s="9" customFormat="1" ht="12.75" thickBot="1">
      <c r="A35" s="79"/>
      <c r="B35" s="106"/>
      <c r="C35" s="108"/>
      <c r="D35" s="67" t="s">
        <v>150</v>
      </c>
      <c r="E35" s="90">
        <v>1024.5</v>
      </c>
      <c r="F35" s="81"/>
      <c r="G35" s="81"/>
      <c r="H35" s="82"/>
      <c r="I35" s="12"/>
      <c r="J35" s="10"/>
      <c r="K35" s="96"/>
      <c r="L35" s="96"/>
      <c r="M35" s="96"/>
      <c r="N35" s="96"/>
      <c r="O35" s="83"/>
      <c r="P35" s="83"/>
      <c r="Q35" s="83"/>
    </row>
    <row r="36" spans="1:17" s="9" customFormat="1" ht="12.75" thickBot="1">
      <c r="A36" s="79"/>
      <c r="B36" s="66"/>
      <c r="C36" s="67"/>
      <c r="D36" s="80" t="s">
        <v>107</v>
      </c>
      <c r="E36" s="67"/>
      <c r="F36" s="81"/>
      <c r="G36" s="81"/>
      <c r="H36" s="82"/>
      <c r="I36" s="12"/>
      <c r="J36" s="10"/>
      <c r="O36" s="83"/>
      <c r="P36" s="83"/>
      <c r="Q36" s="83"/>
    </row>
    <row r="37" spans="1:17" s="9" customFormat="1" ht="24">
      <c r="A37" s="79">
        <v>1</v>
      </c>
      <c r="B37" s="53">
        <f>B33+1</f>
        <v>25</v>
      </c>
      <c r="C37" s="15" t="s">
        <v>36</v>
      </c>
      <c r="D37" s="15" t="s">
        <v>35</v>
      </c>
      <c r="E37" s="15" t="s">
        <v>10</v>
      </c>
      <c r="F37" s="16">
        <f>F41</f>
        <v>9402</v>
      </c>
      <c r="G37" s="16"/>
      <c r="H37" s="54"/>
      <c r="I37" s="12"/>
      <c r="J37" s="10"/>
      <c r="O37" s="83"/>
      <c r="P37" s="83"/>
      <c r="Q37" s="83"/>
    </row>
    <row r="38" spans="1:17" s="9" customFormat="1" ht="24">
      <c r="A38" s="79">
        <v>1</v>
      </c>
      <c r="B38" s="53">
        <f>B37+1</f>
        <v>26</v>
      </c>
      <c r="C38" s="15" t="s">
        <v>62</v>
      </c>
      <c r="D38" s="15" t="s">
        <v>106</v>
      </c>
      <c r="E38" s="15" t="s">
        <v>10</v>
      </c>
      <c r="F38" s="16">
        <v>8450</v>
      </c>
      <c r="G38" s="16"/>
      <c r="H38" s="54"/>
      <c r="I38" s="2"/>
      <c r="J38" s="10"/>
      <c r="K38" s="98"/>
      <c r="L38" s="98"/>
      <c r="M38" s="98"/>
      <c r="N38" s="98"/>
      <c r="O38" s="83"/>
      <c r="P38" s="83"/>
      <c r="Q38" s="83"/>
    </row>
    <row r="39" spans="1:17" s="9" customFormat="1" ht="24">
      <c r="A39" s="79">
        <v>1</v>
      </c>
      <c r="B39" s="71">
        <f>B38+1</f>
        <v>27</v>
      </c>
      <c r="C39" s="29" t="s">
        <v>63</v>
      </c>
      <c r="D39" s="29" t="s">
        <v>101</v>
      </c>
      <c r="E39" s="29" t="s">
        <v>10</v>
      </c>
      <c r="F39" s="30">
        <v>8450</v>
      </c>
      <c r="G39" s="30"/>
      <c r="H39" s="72"/>
      <c r="I39" s="12"/>
      <c r="J39" s="10"/>
      <c r="K39" s="98"/>
      <c r="L39" s="98"/>
      <c r="M39" s="98"/>
      <c r="N39" s="98"/>
      <c r="O39" s="83"/>
      <c r="P39" s="83"/>
      <c r="Q39" s="83"/>
    </row>
    <row r="40" spans="1:17" s="9" customFormat="1" ht="24">
      <c r="A40" s="79">
        <v>1</v>
      </c>
      <c r="B40" s="50">
        <f>B39+1</f>
        <v>28</v>
      </c>
      <c r="C40" s="4" t="s">
        <v>102</v>
      </c>
      <c r="D40" s="4" t="s">
        <v>103</v>
      </c>
      <c r="E40" s="4" t="s">
        <v>10</v>
      </c>
      <c r="F40" s="5">
        <v>8450</v>
      </c>
      <c r="G40" s="5"/>
      <c r="H40" s="55"/>
      <c r="I40" s="12"/>
      <c r="J40" s="10"/>
      <c r="K40" s="98"/>
      <c r="L40" s="98"/>
      <c r="M40" s="98"/>
      <c r="N40" s="98"/>
      <c r="O40" s="83"/>
      <c r="P40" s="83"/>
      <c r="Q40" s="83"/>
    </row>
    <row r="41" spans="1:17" s="9" customFormat="1" ht="36">
      <c r="A41" s="79">
        <v>1</v>
      </c>
      <c r="B41" s="53">
        <f t="shared" ref="B41:B42" si="1">B40+1</f>
        <v>29</v>
      </c>
      <c r="C41" s="8" t="s">
        <v>37</v>
      </c>
      <c r="D41" s="8" t="s">
        <v>100</v>
      </c>
      <c r="E41" s="8" t="s">
        <v>10</v>
      </c>
      <c r="F41" s="11">
        <f>F38+0.4*(F88+F89)</f>
        <v>9402</v>
      </c>
      <c r="G41" s="11"/>
      <c r="H41" s="57"/>
      <c r="I41" s="2"/>
      <c r="J41" s="10"/>
      <c r="K41" s="98"/>
      <c r="L41" s="98"/>
      <c r="M41" s="98"/>
      <c r="N41" s="98"/>
      <c r="O41" s="83"/>
      <c r="P41" s="83"/>
      <c r="Q41" s="83"/>
    </row>
    <row r="42" spans="1:17" s="9" customFormat="1" ht="36">
      <c r="A42" s="79">
        <v>1</v>
      </c>
      <c r="B42" s="71">
        <f t="shared" si="1"/>
        <v>30</v>
      </c>
      <c r="C42" s="8" t="s">
        <v>38</v>
      </c>
      <c r="D42" s="8" t="s">
        <v>110</v>
      </c>
      <c r="E42" s="8" t="s">
        <v>10</v>
      </c>
      <c r="F42" s="11">
        <f>F37</f>
        <v>9402</v>
      </c>
      <c r="G42" s="11"/>
      <c r="H42" s="57"/>
      <c r="I42" s="2"/>
      <c r="J42" s="10"/>
      <c r="K42" s="98"/>
      <c r="L42" s="98"/>
      <c r="M42" s="98"/>
      <c r="N42" s="98"/>
      <c r="O42" s="83"/>
      <c r="P42" s="83"/>
      <c r="Q42" s="83"/>
    </row>
    <row r="43" spans="1:17" s="9" customFormat="1" ht="24.75" thickBot="1">
      <c r="A43" s="79">
        <v>1</v>
      </c>
      <c r="B43" s="94">
        <f>B42+1</f>
        <v>31</v>
      </c>
      <c r="C43" s="91" t="s">
        <v>104</v>
      </c>
      <c r="D43" s="91" t="s">
        <v>105</v>
      </c>
      <c r="E43" s="91" t="s">
        <v>10</v>
      </c>
      <c r="F43" s="92">
        <f>F37</f>
        <v>9402</v>
      </c>
      <c r="G43" s="92"/>
      <c r="H43" s="93"/>
      <c r="I43" s="2"/>
      <c r="J43" s="10"/>
      <c r="K43" s="98"/>
      <c r="L43" s="98"/>
      <c r="M43" s="98"/>
      <c r="N43" s="98"/>
      <c r="O43" s="83"/>
      <c r="P43" s="83"/>
      <c r="Q43" s="83"/>
    </row>
    <row r="44" spans="1:17" s="9" customFormat="1" ht="12.75" thickBot="1">
      <c r="A44" s="79"/>
      <c r="B44" s="17"/>
      <c r="C44" s="18"/>
      <c r="D44" s="19" t="s">
        <v>111</v>
      </c>
      <c r="E44" s="18"/>
      <c r="F44" s="20"/>
      <c r="G44" s="20"/>
      <c r="H44" s="21"/>
      <c r="I44" s="2"/>
      <c r="J44" s="10"/>
      <c r="O44" s="83"/>
      <c r="P44" s="83"/>
      <c r="Q44" s="83"/>
    </row>
    <row r="45" spans="1:17" s="9" customFormat="1" ht="24">
      <c r="A45" s="79">
        <v>1</v>
      </c>
      <c r="B45" s="53">
        <f>B43+1</f>
        <v>32</v>
      </c>
      <c r="C45" s="15" t="s">
        <v>36</v>
      </c>
      <c r="D45" s="15" t="s">
        <v>35</v>
      </c>
      <c r="E45" s="15" t="s">
        <v>10</v>
      </c>
      <c r="F45" s="16">
        <v>262</v>
      </c>
      <c r="G45" s="16"/>
      <c r="H45" s="54"/>
      <c r="I45" s="2"/>
      <c r="J45" s="10"/>
      <c r="O45" s="83"/>
      <c r="P45" s="83"/>
      <c r="Q45" s="83"/>
    </row>
    <row r="46" spans="1:17" s="9" customFormat="1" ht="60">
      <c r="A46" s="79">
        <v>1</v>
      </c>
      <c r="B46" s="64">
        <f t="shared" ref="B46:B51" si="2">B45+1</f>
        <v>33</v>
      </c>
      <c r="C46" s="15" t="s">
        <v>126</v>
      </c>
      <c r="D46" s="27" t="s">
        <v>132</v>
      </c>
      <c r="E46" s="27" t="s">
        <v>10</v>
      </c>
      <c r="F46" s="28">
        <v>262</v>
      </c>
      <c r="G46" s="28"/>
      <c r="H46" s="65"/>
      <c r="I46" s="12"/>
      <c r="J46" s="10"/>
      <c r="O46" s="83"/>
      <c r="P46" s="83"/>
      <c r="Q46" s="83"/>
    </row>
    <row r="47" spans="1:17" s="9" customFormat="1" ht="48">
      <c r="A47" s="79">
        <v>1</v>
      </c>
      <c r="B47" s="64">
        <f t="shared" si="2"/>
        <v>34</v>
      </c>
      <c r="C47" s="8" t="s">
        <v>65</v>
      </c>
      <c r="D47" s="8" t="s">
        <v>137</v>
      </c>
      <c r="E47" s="8" t="s">
        <v>138</v>
      </c>
      <c r="F47" s="95">
        <f>20*0.4</f>
        <v>8</v>
      </c>
      <c r="G47" s="28"/>
      <c r="H47" s="77"/>
      <c r="I47" s="12"/>
      <c r="J47" s="10"/>
      <c r="O47" s="83"/>
      <c r="P47" s="83"/>
      <c r="Q47" s="83"/>
    </row>
    <row r="48" spans="1:17" s="9" customFormat="1" ht="48">
      <c r="A48" s="79">
        <v>1</v>
      </c>
      <c r="B48" s="64">
        <f t="shared" si="2"/>
        <v>35</v>
      </c>
      <c r="C48" s="8" t="s">
        <v>65</v>
      </c>
      <c r="D48" s="27" t="s">
        <v>139</v>
      </c>
      <c r="E48" s="8" t="s">
        <v>138</v>
      </c>
      <c r="F48" s="28">
        <f>20*0.3</f>
        <v>6</v>
      </c>
      <c r="G48" s="28"/>
      <c r="H48" s="65"/>
      <c r="I48" s="12"/>
      <c r="J48" s="10"/>
      <c r="O48" s="83"/>
      <c r="P48" s="83"/>
      <c r="Q48" s="83"/>
    </row>
    <row r="49" spans="1:17" s="9" customFormat="1" ht="24">
      <c r="A49" s="79">
        <v>1</v>
      </c>
      <c r="B49" s="64">
        <f t="shared" si="2"/>
        <v>36</v>
      </c>
      <c r="C49" s="4" t="s">
        <v>39</v>
      </c>
      <c r="D49" s="4" t="s">
        <v>109</v>
      </c>
      <c r="E49" s="4" t="s">
        <v>10</v>
      </c>
      <c r="F49" s="5">
        <v>262</v>
      </c>
      <c r="G49" s="5"/>
      <c r="H49" s="55"/>
      <c r="I49" s="2"/>
      <c r="J49" s="10"/>
      <c r="O49" s="83"/>
      <c r="P49" s="83"/>
      <c r="Q49" s="83"/>
    </row>
    <row r="50" spans="1:17" s="9" customFormat="1" ht="36">
      <c r="A50" s="79">
        <v>1</v>
      </c>
      <c r="B50" s="64">
        <f t="shared" si="2"/>
        <v>37</v>
      </c>
      <c r="C50" s="8" t="s">
        <v>38</v>
      </c>
      <c r="D50" s="8" t="s">
        <v>110</v>
      </c>
      <c r="E50" s="8" t="s">
        <v>10</v>
      </c>
      <c r="F50" s="11">
        <v>262</v>
      </c>
      <c r="G50" s="11"/>
      <c r="H50" s="57"/>
      <c r="I50" s="12"/>
      <c r="J50" s="10"/>
      <c r="O50" s="83"/>
      <c r="P50" s="83"/>
      <c r="Q50" s="83"/>
    </row>
    <row r="51" spans="1:17" s="9" customFormat="1" ht="24.75" thickBot="1">
      <c r="A51" s="79">
        <v>1</v>
      </c>
      <c r="B51" s="64">
        <f t="shared" si="2"/>
        <v>38</v>
      </c>
      <c r="C51" s="58" t="s">
        <v>104</v>
      </c>
      <c r="D51" s="58" t="s">
        <v>105</v>
      </c>
      <c r="E51" s="58" t="s">
        <v>10</v>
      </c>
      <c r="F51" s="59">
        <v>262</v>
      </c>
      <c r="G51" s="59"/>
      <c r="H51" s="60"/>
      <c r="I51" s="12"/>
      <c r="J51" s="10"/>
      <c r="O51" s="83"/>
      <c r="P51" s="83"/>
      <c r="Q51" s="83"/>
    </row>
    <row r="52" spans="1:17" s="9" customFormat="1" ht="12.75" thickBot="1">
      <c r="A52" s="79"/>
      <c r="B52" s="22"/>
      <c r="C52" s="19"/>
      <c r="D52" s="19" t="s">
        <v>108</v>
      </c>
      <c r="E52" s="19"/>
      <c r="F52" s="23"/>
      <c r="G52" s="23"/>
      <c r="H52" s="24"/>
      <c r="I52" s="12"/>
      <c r="J52" s="10"/>
      <c r="O52" s="83"/>
      <c r="P52" s="83"/>
      <c r="Q52" s="83"/>
    </row>
    <row r="53" spans="1:17" s="9" customFormat="1" ht="24">
      <c r="A53" s="79">
        <v>1</v>
      </c>
      <c r="B53" s="53">
        <f>B51+1</f>
        <v>39</v>
      </c>
      <c r="C53" s="15" t="s">
        <v>36</v>
      </c>
      <c r="D53" s="15" t="s">
        <v>35</v>
      </c>
      <c r="E53" s="15" t="s">
        <v>10</v>
      </c>
      <c r="F53" s="16">
        <v>95</v>
      </c>
      <c r="G53" s="16"/>
      <c r="H53" s="54"/>
      <c r="I53" s="12"/>
      <c r="J53" s="10"/>
      <c r="O53" s="83"/>
      <c r="P53" s="83"/>
      <c r="Q53" s="83"/>
    </row>
    <row r="54" spans="1:17" s="9" customFormat="1" ht="48">
      <c r="A54" s="79">
        <v>1</v>
      </c>
      <c r="B54" s="56">
        <f>B53+1</f>
        <v>40</v>
      </c>
      <c r="C54" s="8" t="s">
        <v>65</v>
      </c>
      <c r="D54" s="8" t="s">
        <v>13</v>
      </c>
      <c r="E54" s="8" t="s">
        <v>10</v>
      </c>
      <c r="F54" s="11">
        <v>95</v>
      </c>
      <c r="G54" s="11"/>
      <c r="H54" s="57"/>
      <c r="I54" s="12"/>
      <c r="J54" s="10"/>
      <c r="O54" s="83"/>
      <c r="P54" s="83"/>
      <c r="Q54" s="83"/>
    </row>
    <row r="55" spans="1:17" s="9" customFormat="1" ht="36">
      <c r="A55" s="79">
        <v>1</v>
      </c>
      <c r="B55" s="56">
        <f>B54+1</f>
        <v>41</v>
      </c>
      <c r="C55" s="8" t="s">
        <v>37</v>
      </c>
      <c r="D55" s="8" t="s">
        <v>100</v>
      </c>
      <c r="E55" s="8" t="s">
        <v>10</v>
      </c>
      <c r="F55" s="11">
        <v>95</v>
      </c>
      <c r="G55" s="11"/>
      <c r="H55" s="57"/>
      <c r="I55" s="12"/>
      <c r="J55" s="10"/>
      <c r="K55" s="98"/>
      <c r="L55" s="98"/>
      <c r="M55" s="98"/>
      <c r="N55" s="98"/>
      <c r="O55" s="83"/>
      <c r="P55" s="83"/>
      <c r="Q55" s="83"/>
    </row>
    <row r="56" spans="1:17" s="9" customFormat="1" ht="36.75" thickBot="1">
      <c r="A56" s="79">
        <v>1</v>
      </c>
      <c r="B56" s="61">
        <f>B55+1</f>
        <v>42</v>
      </c>
      <c r="C56" s="62" t="s">
        <v>38</v>
      </c>
      <c r="D56" s="62" t="s">
        <v>40</v>
      </c>
      <c r="E56" s="62" t="s">
        <v>10</v>
      </c>
      <c r="F56" s="49">
        <f>F53</f>
        <v>95</v>
      </c>
      <c r="G56" s="49"/>
      <c r="H56" s="63"/>
      <c r="I56" s="12"/>
      <c r="J56" s="10"/>
      <c r="K56" s="98"/>
      <c r="L56" s="98"/>
      <c r="M56" s="98"/>
      <c r="N56" s="98"/>
      <c r="O56" s="83"/>
      <c r="P56" s="83"/>
      <c r="Q56" s="83"/>
    </row>
    <row r="57" spans="1:17" s="9" customFormat="1" ht="12.75" thickBot="1">
      <c r="A57" s="79"/>
      <c r="B57" s="22"/>
      <c r="C57" s="19"/>
      <c r="D57" s="19" t="s">
        <v>112</v>
      </c>
      <c r="E57" s="19"/>
      <c r="F57" s="23"/>
      <c r="G57" s="23"/>
      <c r="H57" s="24"/>
      <c r="I57" s="12"/>
      <c r="J57" s="10"/>
      <c r="O57" s="83"/>
      <c r="P57" s="83"/>
      <c r="Q57" s="83"/>
    </row>
    <row r="58" spans="1:17" s="9" customFormat="1" ht="24">
      <c r="A58" s="79">
        <v>1</v>
      </c>
      <c r="B58" s="53">
        <f>B56+1</f>
        <v>43</v>
      </c>
      <c r="C58" s="15" t="s">
        <v>36</v>
      </c>
      <c r="D58" s="15" t="s">
        <v>35</v>
      </c>
      <c r="E58" s="15" t="s">
        <v>10</v>
      </c>
      <c r="F58" s="16">
        <v>415</v>
      </c>
      <c r="G58" s="16"/>
      <c r="H58" s="54"/>
      <c r="I58" s="12"/>
      <c r="J58" s="10"/>
      <c r="O58" s="83"/>
      <c r="P58" s="83"/>
      <c r="Q58" s="83"/>
    </row>
    <row r="59" spans="1:17" s="9" customFormat="1" ht="48">
      <c r="A59" s="79">
        <v>1</v>
      </c>
      <c r="B59" s="56">
        <f>B58+1</f>
        <v>44</v>
      </c>
      <c r="C59" s="8" t="s">
        <v>65</v>
      </c>
      <c r="D59" s="8" t="s">
        <v>113</v>
      </c>
      <c r="E59" s="8" t="s">
        <v>10</v>
      </c>
      <c r="F59" s="11">
        <v>415</v>
      </c>
      <c r="G59" s="11"/>
      <c r="H59" s="57"/>
      <c r="I59" s="12"/>
      <c r="J59" s="10"/>
      <c r="O59" s="83"/>
      <c r="P59" s="83"/>
      <c r="Q59" s="83"/>
    </row>
    <row r="60" spans="1:17" s="9" customFormat="1" ht="36">
      <c r="A60" s="79">
        <v>1</v>
      </c>
      <c r="B60" s="56">
        <f>B59+1</f>
        <v>45</v>
      </c>
      <c r="C60" s="8" t="s">
        <v>37</v>
      </c>
      <c r="D60" s="8" t="s">
        <v>100</v>
      </c>
      <c r="E60" s="8" t="s">
        <v>10</v>
      </c>
      <c r="F60" s="11">
        <v>415</v>
      </c>
      <c r="G60" s="11"/>
      <c r="H60" s="57"/>
      <c r="I60" s="12"/>
      <c r="J60" s="10"/>
      <c r="K60" s="98"/>
      <c r="L60" s="98"/>
      <c r="M60" s="98"/>
      <c r="N60" s="98"/>
      <c r="O60" s="83"/>
      <c r="P60" s="83"/>
      <c r="Q60" s="83"/>
    </row>
    <row r="61" spans="1:17" s="9" customFormat="1" ht="36.75" thickBot="1">
      <c r="A61" s="79">
        <v>1</v>
      </c>
      <c r="B61" s="61">
        <f>B60+1</f>
        <v>46</v>
      </c>
      <c r="C61" s="62" t="s">
        <v>38</v>
      </c>
      <c r="D61" s="62" t="s">
        <v>40</v>
      </c>
      <c r="E61" s="62" t="s">
        <v>10</v>
      </c>
      <c r="F61" s="49">
        <f>F59+F90*0.3*0.5</f>
        <v>472.75</v>
      </c>
      <c r="G61" s="49"/>
      <c r="H61" s="63"/>
      <c r="I61" s="12"/>
      <c r="J61" s="10"/>
      <c r="K61" s="98"/>
      <c r="L61" s="98"/>
      <c r="M61" s="98"/>
      <c r="N61" s="98"/>
      <c r="O61" s="83"/>
      <c r="P61" s="83"/>
      <c r="Q61" s="83"/>
    </row>
    <row r="62" spans="1:17" s="9" customFormat="1" ht="12.75" thickBot="1">
      <c r="A62" s="79"/>
      <c r="B62" s="17"/>
      <c r="C62" s="18"/>
      <c r="D62" s="19" t="s">
        <v>114</v>
      </c>
      <c r="E62" s="18"/>
      <c r="F62" s="20"/>
      <c r="G62" s="20"/>
      <c r="H62" s="21"/>
      <c r="I62" s="12"/>
      <c r="J62" s="10"/>
      <c r="O62" s="83"/>
      <c r="P62" s="83"/>
      <c r="Q62" s="83"/>
    </row>
    <row r="63" spans="1:17" s="9" customFormat="1" ht="24">
      <c r="A63" s="79">
        <v>1</v>
      </c>
      <c r="B63" s="53">
        <f>B61+1</f>
        <v>47</v>
      </c>
      <c r="C63" s="15" t="s">
        <v>36</v>
      </c>
      <c r="D63" s="15" t="s">
        <v>35</v>
      </c>
      <c r="E63" s="15" t="s">
        <v>10</v>
      </c>
      <c r="F63" s="16">
        <v>215</v>
      </c>
      <c r="G63" s="16"/>
      <c r="H63" s="54"/>
      <c r="I63" s="12"/>
      <c r="J63" s="10"/>
      <c r="O63" s="83"/>
      <c r="P63" s="83"/>
      <c r="Q63" s="83"/>
    </row>
    <row r="64" spans="1:17" s="9" customFormat="1" ht="48">
      <c r="A64" s="79">
        <v>1</v>
      </c>
      <c r="B64" s="56">
        <f>B63+1</f>
        <v>48</v>
      </c>
      <c r="C64" s="8" t="s">
        <v>65</v>
      </c>
      <c r="D64" s="8" t="s">
        <v>61</v>
      </c>
      <c r="E64" s="8" t="s">
        <v>10</v>
      </c>
      <c r="F64" s="11">
        <v>215</v>
      </c>
      <c r="G64" s="11"/>
      <c r="H64" s="57"/>
      <c r="I64" s="12"/>
      <c r="J64" s="10"/>
      <c r="O64" s="83"/>
      <c r="P64" s="83"/>
      <c r="Q64" s="83"/>
    </row>
    <row r="65" spans="1:17" s="9" customFormat="1" ht="36">
      <c r="A65" s="79">
        <v>1</v>
      </c>
      <c r="B65" s="56">
        <f>B64+1</f>
        <v>49</v>
      </c>
      <c r="C65" s="8" t="s">
        <v>37</v>
      </c>
      <c r="D65" s="8" t="s">
        <v>41</v>
      </c>
      <c r="E65" s="8" t="s">
        <v>10</v>
      </c>
      <c r="F65" s="11">
        <v>215</v>
      </c>
      <c r="G65" s="11"/>
      <c r="H65" s="57"/>
      <c r="I65" s="12"/>
      <c r="J65" s="10"/>
      <c r="K65" s="98"/>
      <c r="L65" s="98"/>
      <c r="M65" s="98"/>
      <c r="N65" s="98"/>
      <c r="O65" s="83"/>
      <c r="P65" s="83"/>
      <c r="Q65" s="83"/>
    </row>
    <row r="66" spans="1:17" s="9" customFormat="1" ht="36.75" thickBot="1">
      <c r="A66" s="79">
        <v>1</v>
      </c>
      <c r="B66" s="71">
        <f>B65+1</f>
        <v>50</v>
      </c>
      <c r="C66" s="13" t="s">
        <v>38</v>
      </c>
      <c r="D66" s="13" t="s">
        <v>40</v>
      </c>
      <c r="E66" s="13" t="s">
        <v>10</v>
      </c>
      <c r="F66" s="14">
        <f>F64+0.3*0.5*F90</f>
        <v>272.75</v>
      </c>
      <c r="G66" s="14"/>
      <c r="H66" s="73"/>
      <c r="I66" s="12"/>
      <c r="J66" s="10"/>
      <c r="O66" s="83"/>
      <c r="P66" s="83"/>
      <c r="Q66" s="83"/>
    </row>
    <row r="67" spans="1:17" s="9" customFormat="1" ht="12.75" thickBot="1">
      <c r="A67" s="79"/>
      <c r="B67" s="17"/>
      <c r="C67" s="18"/>
      <c r="D67" s="19" t="s">
        <v>42</v>
      </c>
      <c r="E67" s="18"/>
      <c r="F67" s="20"/>
      <c r="G67" s="20"/>
      <c r="H67" s="21"/>
      <c r="I67" s="12"/>
      <c r="J67" s="10"/>
      <c r="O67" s="83"/>
      <c r="P67" s="83"/>
      <c r="Q67" s="83"/>
    </row>
    <row r="68" spans="1:17" s="9" customFormat="1" ht="24">
      <c r="A68" s="79">
        <v>1</v>
      </c>
      <c r="B68" s="69">
        <f>B66+1</f>
        <v>51</v>
      </c>
      <c r="C68" s="51" t="s">
        <v>36</v>
      </c>
      <c r="D68" s="51" t="s">
        <v>35</v>
      </c>
      <c r="E68" s="51" t="s">
        <v>10</v>
      </c>
      <c r="F68" s="52">
        <v>2195</v>
      </c>
      <c r="G68" s="52"/>
      <c r="H68" s="70"/>
      <c r="I68" s="12"/>
      <c r="J68" s="10"/>
      <c r="O68" s="83"/>
      <c r="P68" s="83"/>
      <c r="Q68" s="83"/>
    </row>
    <row r="69" spans="1:17" s="9" customFormat="1" ht="48">
      <c r="A69" s="79">
        <v>1</v>
      </c>
      <c r="B69" s="56">
        <f>B68+1</f>
        <v>52</v>
      </c>
      <c r="C69" s="8" t="s">
        <v>65</v>
      </c>
      <c r="D69" s="8" t="s">
        <v>115</v>
      </c>
      <c r="E69" s="8" t="s">
        <v>10</v>
      </c>
      <c r="F69" s="11">
        <v>2195</v>
      </c>
      <c r="G69" s="11"/>
      <c r="H69" s="57"/>
      <c r="I69" s="12"/>
      <c r="J69" s="10"/>
      <c r="O69" s="83"/>
      <c r="P69" s="83"/>
      <c r="Q69" s="83"/>
    </row>
    <row r="70" spans="1:17" s="9" customFormat="1" ht="48">
      <c r="A70" s="79">
        <v>1</v>
      </c>
      <c r="B70" s="56">
        <f>B69+1</f>
        <v>53</v>
      </c>
      <c r="C70" s="8" t="s">
        <v>65</v>
      </c>
      <c r="D70" s="8" t="s">
        <v>137</v>
      </c>
      <c r="E70" s="8" t="s">
        <v>138</v>
      </c>
      <c r="F70" s="11">
        <f>12*4*0.8</f>
        <v>38.400000000000006</v>
      </c>
      <c r="G70" s="8"/>
      <c r="H70" s="77"/>
      <c r="I70" s="12"/>
      <c r="J70" s="10"/>
      <c r="O70" s="83"/>
      <c r="P70" s="83"/>
      <c r="Q70" s="83"/>
    </row>
    <row r="71" spans="1:17" s="9" customFormat="1" ht="36.75" thickBot="1">
      <c r="A71" s="79">
        <v>1</v>
      </c>
      <c r="B71" s="61">
        <f>B70+1</f>
        <v>54</v>
      </c>
      <c r="C71" s="62" t="s">
        <v>37</v>
      </c>
      <c r="D71" s="62" t="s">
        <v>116</v>
      </c>
      <c r="E71" s="62" t="s">
        <v>10</v>
      </c>
      <c r="F71" s="49">
        <v>2195</v>
      </c>
      <c r="G71" s="49"/>
      <c r="H71" s="63"/>
      <c r="I71" s="12"/>
      <c r="J71" s="10"/>
      <c r="K71" s="98"/>
      <c r="L71" s="98"/>
      <c r="M71" s="98"/>
      <c r="N71" s="98"/>
      <c r="O71" s="83"/>
      <c r="P71" s="83"/>
      <c r="Q71" s="83"/>
    </row>
    <row r="72" spans="1:17" s="9" customFormat="1" ht="12.75" thickBot="1">
      <c r="A72" s="79"/>
      <c r="B72" s="17"/>
      <c r="C72" s="18"/>
      <c r="D72" s="19" t="s">
        <v>117</v>
      </c>
      <c r="E72" s="18"/>
      <c r="F72" s="20"/>
      <c r="G72" s="20"/>
      <c r="H72" s="21"/>
      <c r="I72" s="12"/>
      <c r="J72" s="10"/>
      <c r="O72" s="83"/>
      <c r="P72" s="83"/>
      <c r="Q72" s="83"/>
    </row>
    <row r="73" spans="1:17" s="9" customFormat="1" ht="24">
      <c r="A73" s="79">
        <v>1</v>
      </c>
      <c r="B73" s="53">
        <f>B71+1</f>
        <v>55</v>
      </c>
      <c r="C73" s="15" t="s">
        <v>36</v>
      </c>
      <c r="D73" s="15" t="s">
        <v>35</v>
      </c>
      <c r="E73" s="15" t="s">
        <v>10</v>
      </c>
      <c r="F73" s="16">
        <v>1260</v>
      </c>
      <c r="G73" s="16"/>
      <c r="H73" s="54"/>
      <c r="I73" s="12"/>
      <c r="J73" s="10"/>
      <c r="O73" s="83"/>
      <c r="P73" s="83"/>
      <c r="Q73" s="83"/>
    </row>
    <row r="74" spans="1:17" s="9" customFormat="1" ht="24">
      <c r="A74" s="79">
        <v>1</v>
      </c>
      <c r="B74" s="53">
        <f>B73+1</f>
        <v>56</v>
      </c>
      <c r="C74" s="15" t="s">
        <v>128</v>
      </c>
      <c r="D74" s="15" t="s">
        <v>118</v>
      </c>
      <c r="E74" s="15" t="s">
        <v>10</v>
      </c>
      <c r="F74" s="16">
        <v>1260</v>
      </c>
      <c r="G74" s="16"/>
      <c r="H74" s="54"/>
      <c r="I74" s="12"/>
      <c r="J74" s="10"/>
      <c r="K74" s="98"/>
      <c r="L74" s="98"/>
      <c r="M74" s="98"/>
      <c r="N74" s="98"/>
      <c r="O74" s="83"/>
      <c r="P74" s="83"/>
      <c r="Q74" s="83"/>
    </row>
    <row r="75" spans="1:17" s="9" customFormat="1" ht="36.75" thickBot="1">
      <c r="A75" s="79">
        <v>1</v>
      </c>
      <c r="B75" s="56">
        <f>B74+1</f>
        <v>57</v>
      </c>
      <c r="C75" s="8" t="s">
        <v>37</v>
      </c>
      <c r="D75" s="8" t="s">
        <v>116</v>
      </c>
      <c r="E75" s="8" t="s">
        <v>10</v>
      </c>
      <c r="F75" s="11">
        <v>1260</v>
      </c>
      <c r="G75" s="11"/>
      <c r="H75" s="57"/>
      <c r="I75" s="12"/>
      <c r="J75" s="10"/>
      <c r="K75" s="98"/>
      <c r="L75" s="98"/>
      <c r="M75" s="98"/>
      <c r="N75" s="98"/>
      <c r="O75" s="83"/>
      <c r="P75" s="83"/>
      <c r="Q75" s="83"/>
    </row>
    <row r="76" spans="1:17" s="9" customFormat="1" ht="12.75" thickBot="1">
      <c r="A76" s="79"/>
      <c r="B76" s="17"/>
      <c r="C76" s="18"/>
      <c r="D76" s="19" t="s">
        <v>119</v>
      </c>
      <c r="E76" s="18"/>
      <c r="F76" s="20"/>
      <c r="G76" s="20"/>
      <c r="H76" s="21"/>
      <c r="I76" s="12"/>
      <c r="J76" s="10"/>
      <c r="O76" s="83"/>
      <c r="P76" s="83"/>
      <c r="Q76" s="83"/>
    </row>
    <row r="77" spans="1:17" s="9" customFormat="1" ht="24">
      <c r="A77" s="79">
        <v>1</v>
      </c>
      <c r="B77" s="53">
        <f>B75+1</f>
        <v>58</v>
      </c>
      <c r="C77" s="15" t="s">
        <v>36</v>
      </c>
      <c r="D77" s="15" t="s">
        <v>35</v>
      </c>
      <c r="E77" s="15" t="s">
        <v>10</v>
      </c>
      <c r="F77" s="16">
        <v>95</v>
      </c>
      <c r="G77" s="16"/>
      <c r="H77" s="54"/>
      <c r="I77" s="12"/>
      <c r="J77" s="10"/>
      <c r="O77" s="83"/>
      <c r="P77" s="83"/>
      <c r="Q77" s="83"/>
    </row>
    <row r="78" spans="1:17" s="9" customFormat="1" ht="24">
      <c r="A78" s="79">
        <v>1</v>
      </c>
      <c r="B78" s="53">
        <f>B77+1</f>
        <v>59</v>
      </c>
      <c r="C78" s="15" t="s">
        <v>128</v>
      </c>
      <c r="D78" s="15" t="s">
        <v>118</v>
      </c>
      <c r="E78" s="15" t="s">
        <v>10</v>
      </c>
      <c r="F78" s="16">
        <v>95</v>
      </c>
      <c r="G78" s="16"/>
      <c r="H78" s="54"/>
      <c r="I78" s="12"/>
      <c r="J78" s="10"/>
      <c r="K78" s="98"/>
      <c r="L78" s="98"/>
      <c r="M78" s="98"/>
      <c r="N78" s="98"/>
      <c r="O78" s="83"/>
      <c r="P78" s="83"/>
      <c r="Q78" s="83"/>
    </row>
    <row r="79" spans="1:17" s="9" customFormat="1" ht="36.75" thickBot="1">
      <c r="A79" s="79">
        <v>1</v>
      </c>
      <c r="B79" s="56">
        <f>B78+1</f>
        <v>60</v>
      </c>
      <c r="C79" s="8" t="s">
        <v>37</v>
      </c>
      <c r="D79" s="8" t="s">
        <v>120</v>
      </c>
      <c r="E79" s="8" t="s">
        <v>10</v>
      </c>
      <c r="F79" s="11">
        <v>95</v>
      </c>
      <c r="G79" s="11"/>
      <c r="H79" s="57"/>
      <c r="I79" s="12"/>
      <c r="J79" s="10"/>
      <c r="K79" s="98"/>
      <c r="L79" s="98"/>
      <c r="M79" s="98"/>
      <c r="N79" s="98"/>
      <c r="O79" s="83"/>
      <c r="P79" s="83"/>
      <c r="Q79" s="83"/>
    </row>
    <row r="80" spans="1:17" s="9" customFormat="1" ht="12.75" thickBot="1">
      <c r="A80" s="79"/>
      <c r="B80" s="17"/>
      <c r="C80" s="18"/>
      <c r="D80" s="19" t="s">
        <v>121</v>
      </c>
      <c r="E80" s="18"/>
      <c r="F80" s="20"/>
      <c r="G80" s="20"/>
      <c r="H80" s="21"/>
      <c r="I80" s="12"/>
      <c r="J80" s="10"/>
      <c r="O80" s="83"/>
      <c r="P80" s="83"/>
      <c r="Q80" s="83"/>
    </row>
    <row r="81" spans="1:17" s="9" customFormat="1" ht="24">
      <c r="A81" s="79">
        <v>1</v>
      </c>
      <c r="B81" s="53">
        <f>B79+1</f>
        <v>61</v>
      </c>
      <c r="C81" s="15" t="s">
        <v>36</v>
      </c>
      <c r="D81" s="15" t="s">
        <v>35</v>
      </c>
      <c r="E81" s="15" t="s">
        <v>10</v>
      </c>
      <c r="F81" s="16">
        <v>235</v>
      </c>
      <c r="G81" s="16"/>
      <c r="H81" s="54"/>
      <c r="I81" s="12"/>
      <c r="J81" s="10"/>
      <c r="O81" s="83"/>
      <c r="P81" s="83"/>
      <c r="Q81" s="83"/>
    </row>
    <row r="82" spans="1:17" s="9" customFormat="1" ht="36">
      <c r="A82" s="79">
        <v>1</v>
      </c>
      <c r="B82" s="50">
        <f>B81+1</f>
        <v>62</v>
      </c>
      <c r="C82" s="15" t="s">
        <v>127</v>
      </c>
      <c r="D82" s="4" t="s">
        <v>122</v>
      </c>
      <c r="E82" s="4" t="s">
        <v>10</v>
      </c>
      <c r="F82" s="5">
        <v>235</v>
      </c>
      <c r="G82" s="5"/>
      <c r="H82" s="55"/>
      <c r="I82" s="12"/>
      <c r="J82" s="10"/>
      <c r="O82" s="83"/>
      <c r="P82" s="83"/>
      <c r="Q82" s="83"/>
    </row>
    <row r="83" spans="1:17" s="9" customFormat="1" ht="36.75" thickBot="1">
      <c r="A83" s="79">
        <v>1</v>
      </c>
      <c r="B83" s="61">
        <f>B82+1</f>
        <v>63</v>
      </c>
      <c r="C83" s="62" t="s">
        <v>37</v>
      </c>
      <c r="D83" s="62" t="s">
        <v>116</v>
      </c>
      <c r="E83" s="62" t="s">
        <v>10</v>
      </c>
      <c r="F83" s="49">
        <v>235</v>
      </c>
      <c r="G83" s="49"/>
      <c r="H83" s="63"/>
      <c r="I83" s="12"/>
      <c r="J83" s="10"/>
      <c r="K83" s="98"/>
      <c r="L83" s="98"/>
      <c r="M83" s="98"/>
      <c r="N83" s="98"/>
      <c r="O83" s="83"/>
      <c r="P83" s="83"/>
      <c r="Q83" s="83"/>
    </row>
    <row r="84" spans="1:17" s="9" customFormat="1" ht="12.75" thickBot="1">
      <c r="A84" s="79"/>
      <c r="B84" s="22"/>
      <c r="C84" s="19"/>
      <c r="D84" s="19" t="s">
        <v>143</v>
      </c>
      <c r="E84" s="19"/>
      <c r="F84" s="23"/>
      <c r="G84" s="23"/>
      <c r="H84" s="24"/>
      <c r="I84" s="12"/>
      <c r="J84" s="10"/>
      <c r="O84" s="83"/>
      <c r="P84" s="83"/>
      <c r="Q84" s="83"/>
    </row>
    <row r="85" spans="1:17" s="9" customFormat="1" ht="48">
      <c r="A85" s="79">
        <v>1</v>
      </c>
      <c r="B85" s="56">
        <f>B83+1</f>
        <v>64</v>
      </c>
      <c r="C85" s="8" t="s">
        <v>65</v>
      </c>
      <c r="D85" s="8" t="s">
        <v>144</v>
      </c>
      <c r="E85" s="8" t="s">
        <v>10</v>
      </c>
      <c r="F85" s="11">
        <v>45</v>
      </c>
      <c r="G85" s="11"/>
      <c r="H85" s="57"/>
      <c r="I85" s="12"/>
      <c r="J85" s="10"/>
      <c r="O85" s="83"/>
      <c r="P85" s="83"/>
      <c r="Q85" s="83"/>
    </row>
    <row r="86" spans="1:17" s="9" customFormat="1" ht="36.75" thickBot="1">
      <c r="A86" s="79">
        <v>1</v>
      </c>
      <c r="B86" s="71">
        <f>B85+1</f>
        <v>65</v>
      </c>
      <c r="C86" s="13" t="s">
        <v>37</v>
      </c>
      <c r="D86" s="13" t="s">
        <v>145</v>
      </c>
      <c r="E86" s="13" t="s">
        <v>10</v>
      </c>
      <c r="F86" s="14">
        <v>45</v>
      </c>
      <c r="G86" s="14"/>
      <c r="H86" s="73"/>
      <c r="I86" s="12"/>
      <c r="J86" s="10"/>
      <c r="K86" s="98"/>
      <c r="L86" s="98"/>
      <c r="M86" s="98"/>
      <c r="N86" s="98"/>
      <c r="O86" s="83"/>
      <c r="P86" s="83"/>
      <c r="Q86" s="83"/>
    </row>
    <row r="87" spans="1:17" s="9" customFormat="1" ht="12.75" thickBot="1">
      <c r="A87" s="79"/>
      <c r="B87" s="17"/>
      <c r="C87" s="18"/>
      <c r="D87" s="19" t="s">
        <v>14</v>
      </c>
      <c r="E87" s="18"/>
      <c r="F87" s="20"/>
      <c r="G87" s="20"/>
      <c r="H87" s="21"/>
      <c r="I87" s="12"/>
      <c r="J87" s="10"/>
      <c r="O87" s="83"/>
      <c r="P87" s="83"/>
      <c r="Q87" s="83"/>
    </row>
    <row r="88" spans="1:17" s="9" customFormat="1" ht="36">
      <c r="A88" s="79">
        <v>1</v>
      </c>
      <c r="B88" s="53">
        <f>B86+1</f>
        <v>66</v>
      </c>
      <c r="C88" s="8" t="s">
        <v>64</v>
      </c>
      <c r="D88" s="15" t="s">
        <v>124</v>
      </c>
      <c r="E88" s="15" t="s">
        <v>11</v>
      </c>
      <c r="F88" s="16">
        <v>2075</v>
      </c>
      <c r="G88" s="16"/>
      <c r="H88" s="54"/>
      <c r="I88" s="12"/>
      <c r="J88" s="10"/>
      <c r="O88" s="83"/>
      <c r="P88" s="83"/>
      <c r="Q88" s="83"/>
    </row>
    <row r="89" spans="1:17" s="9" customFormat="1" ht="36">
      <c r="A89" s="79">
        <v>1</v>
      </c>
      <c r="B89" s="56">
        <f t="shared" ref="B89:B92" si="3">B88+1</f>
        <v>67</v>
      </c>
      <c r="C89" s="8" t="s">
        <v>64</v>
      </c>
      <c r="D89" s="8" t="s">
        <v>123</v>
      </c>
      <c r="E89" s="8" t="s">
        <v>11</v>
      </c>
      <c r="F89" s="11">
        <v>305</v>
      </c>
      <c r="G89" s="11"/>
      <c r="H89" s="57"/>
      <c r="I89" s="12"/>
      <c r="J89" s="10"/>
      <c r="O89" s="83"/>
      <c r="P89" s="83"/>
      <c r="Q89" s="83"/>
    </row>
    <row r="90" spans="1:17" s="9" customFormat="1" ht="36">
      <c r="A90" s="79">
        <v>1</v>
      </c>
      <c r="B90" s="56">
        <f>B89+1</f>
        <v>68</v>
      </c>
      <c r="C90" s="8" t="s">
        <v>64</v>
      </c>
      <c r="D90" s="8" t="s">
        <v>125</v>
      </c>
      <c r="E90" s="8" t="s">
        <v>11</v>
      </c>
      <c r="F90" s="11">
        <f>385</f>
        <v>385</v>
      </c>
      <c r="G90" s="11"/>
      <c r="H90" s="57"/>
      <c r="I90" s="2"/>
      <c r="J90" s="10"/>
      <c r="O90" s="83"/>
      <c r="P90" s="83"/>
      <c r="Q90" s="83"/>
    </row>
    <row r="91" spans="1:17" s="9" customFormat="1" ht="36">
      <c r="A91" s="79">
        <v>1</v>
      </c>
      <c r="B91" s="53">
        <f t="shared" si="3"/>
        <v>69</v>
      </c>
      <c r="C91" s="8" t="s">
        <v>69</v>
      </c>
      <c r="D91" s="8" t="s">
        <v>151</v>
      </c>
      <c r="E91" s="8" t="s">
        <v>11</v>
      </c>
      <c r="F91" s="11">
        <f>2470</f>
        <v>2470</v>
      </c>
      <c r="G91" s="11"/>
      <c r="H91" s="57"/>
      <c r="I91" s="12"/>
      <c r="J91" s="10"/>
      <c r="O91" s="83"/>
      <c r="P91" s="83"/>
      <c r="Q91" s="83"/>
    </row>
    <row r="92" spans="1:17" s="9" customFormat="1" ht="24.75" thickBot="1">
      <c r="A92" s="79">
        <v>1</v>
      </c>
      <c r="B92" s="56">
        <f t="shared" si="3"/>
        <v>70</v>
      </c>
      <c r="C92" s="8" t="s">
        <v>65</v>
      </c>
      <c r="D92" s="8" t="s">
        <v>133</v>
      </c>
      <c r="E92" s="8" t="s">
        <v>11</v>
      </c>
      <c r="F92" s="11">
        <v>45</v>
      </c>
      <c r="G92" s="11"/>
      <c r="H92" s="57"/>
      <c r="I92" s="12"/>
      <c r="J92" s="10"/>
      <c r="O92" s="83"/>
      <c r="P92" s="83"/>
      <c r="Q92" s="83"/>
    </row>
    <row r="93" spans="1:17" s="9" customFormat="1" ht="12.75" thickBot="1">
      <c r="A93" s="79"/>
      <c r="B93" s="17"/>
      <c r="C93" s="18"/>
      <c r="D93" s="19" t="s">
        <v>55</v>
      </c>
      <c r="E93" s="18"/>
      <c r="F93" s="20"/>
      <c r="G93" s="20"/>
      <c r="H93" s="21"/>
      <c r="I93" s="12"/>
      <c r="J93" s="10"/>
      <c r="O93" s="83"/>
      <c r="P93" s="83"/>
      <c r="Q93" s="83"/>
    </row>
    <row r="94" spans="1:17" s="9" customFormat="1" ht="36">
      <c r="A94" s="79">
        <v>1</v>
      </c>
      <c r="B94" s="53">
        <f>B92+1</f>
        <v>71</v>
      </c>
      <c r="C94" s="8" t="s">
        <v>66</v>
      </c>
      <c r="D94" s="15" t="s">
        <v>56</v>
      </c>
      <c r="E94" s="15" t="s">
        <v>10</v>
      </c>
      <c r="F94" s="16">
        <v>5120</v>
      </c>
      <c r="G94" s="16"/>
      <c r="H94" s="54"/>
      <c r="I94" s="12"/>
      <c r="J94" s="10"/>
      <c r="O94" s="83"/>
      <c r="P94" s="83"/>
      <c r="Q94" s="83"/>
    </row>
    <row r="95" spans="1:17" s="9" customFormat="1" ht="48.75" thickBot="1">
      <c r="A95" s="79">
        <v>1</v>
      </c>
      <c r="B95" s="56">
        <f>B94+1</f>
        <v>72</v>
      </c>
      <c r="C95" s="8" t="s">
        <v>66</v>
      </c>
      <c r="D95" s="8" t="s">
        <v>57</v>
      </c>
      <c r="E95" s="8" t="s">
        <v>10</v>
      </c>
      <c r="F95" s="11">
        <v>5120</v>
      </c>
      <c r="G95" s="11"/>
      <c r="H95" s="57"/>
      <c r="I95" s="12"/>
      <c r="J95" s="10"/>
      <c r="O95" s="83"/>
      <c r="P95" s="83"/>
      <c r="Q95" s="83"/>
    </row>
    <row r="96" spans="1:17" s="9" customFormat="1" ht="12.75" thickBot="1">
      <c r="A96" s="79"/>
      <c r="B96" s="17"/>
      <c r="C96" s="18"/>
      <c r="D96" s="19" t="s">
        <v>15</v>
      </c>
      <c r="E96" s="18"/>
      <c r="F96" s="20"/>
      <c r="G96" s="20"/>
      <c r="H96" s="21"/>
      <c r="I96" s="12"/>
      <c r="J96" s="10"/>
      <c r="O96" s="83"/>
      <c r="P96" s="83"/>
      <c r="Q96" s="83"/>
    </row>
    <row r="97" spans="1:17" s="9" customFormat="1" ht="12.75" customHeight="1">
      <c r="A97" s="79">
        <v>1</v>
      </c>
      <c r="B97" s="69">
        <f>B95+1</f>
        <v>73</v>
      </c>
      <c r="C97" s="51" t="s">
        <v>44</v>
      </c>
      <c r="D97" s="51" t="s">
        <v>45</v>
      </c>
      <c r="E97" s="51" t="s">
        <v>46</v>
      </c>
      <c r="F97" s="52">
        <v>11</v>
      </c>
      <c r="G97" s="52"/>
      <c r="H97" s="70"/>
      <c r="I97" s="12"/>
      <c r="J97" s="10"/>
      <c r="O97" s="83"/>
      <c r="P97" s="83"/>
      <c r="Q97" s="83"/>
    </row>
    <row r="98" spans="1:17" s="9" customFormat="1" ht="24">
      <c r="A98" s="79">
        <v>1</v>
      </c>
      <c r="B98" s="56">
        <f>B97+1</f>
        <v>74</v>
      </c>
      <c r="C98" s="8" t="s">
        <v>44</v>
      </c>
      <c r="D98" s="8" t="s">
        <v>47</v>
      </c>
      <c r="E98" s="8" t="s">
        <v>8</v>
      </c>
      <c r="F98" s="11">
        <v>11</v>
      </c>
      <c r="G98" s="11"/>
      <c r="H98" s="57"/>
      <c r="I98" s="12"/>
      <c r="J98" s="10"/>
      <c r="O98" s="83"/>
      <c r="P98" s="83"/>
      <c r="Q98" s="83"/>
    </row>
    <row r="99" spans="1:17" s="38" customFormat="1" ht="24">
      <c r="A99" s="79">
        <v>1</v>
      </c>
      <c r="B99" s="56">
        <f>B98+1</f>
        <v>75</v>
      </c>
      <c r="C99" s="8" t="s">
        <v>48</v>
      </c>
      <c r="D99" s="8" t="s">
        <v>49</v>
      </c>
      <c r="E99" s="8" t="s">
        <v>8</v>
      </c>
      <c r="F99" s="11">
        <v>2</v>
      </c>
      <c r="G99" s="11"/>
      <c r="H99" s="57"/>
      <c r="J99" s="39"/>
      <c r="O99" s="85"/>
      <c r="P99" s="85"/>
      <c r="Q99" s="85"/>
    </row>
    <row r="100" spans="1:17" s="38" customFormat="1" ht="24">
      <c r="A100" s="79">
        <v>1</v>
      </c>
      <c r="B100" s="53">
        <f>B99+1</f>
        <v>76</v>
      </c>
      <c r="C100" s="8" t="s">
        <v>48</v>
      </c>
      <c r="D100" s="8" t="s">
        <v>50</v>
      </c>
      <c r="E100" s="8" t="s">
        <v>8</v>
      </c>
      <c r="F100" s="11">
        <v>91</v>
      </c>
      <c r="G100" s="11"/>
      <c r="H100" s="57"/>
      <c r="J100" s="39"/>
      <c r="O100" s="85"/>
      <c r="P100" s="85"/>
      <c r="Q100" s="85"/>
    </row>
    <row r="101" spans="1:17" s="38" customFormat="1" ht="24">
      <c r="A101" s="79">
        <v>1</v>
      </c>
      <c r="B101" s="56">
        <f>B100+1</f>
        <v>77</v>
      </c>
      <c r="C101" s="8" t="s">
        <v>48</v>
      </c>
      <c r="D101" s="8" t="s">
        <v>51</v>
      </c>
      <c r="E101" s="8" t="s">
        <v>8</v>
      </c>
      <c r="F101" s="11">
        <v>4</v>
      </c>
      <c r="G101" s="11"/>
      <c r="H101" s="57"/>
      <c r="J101" s="39"/>
      <c r="O101" s="85"/>
      <c r="P101" s="85"/>
      <c r="Q101" s="85"/>
    </row>
    <row r="102" spans="1:17" s="9" customFormat="1" ht="24">
      <c r="A102" s="79">
        <v>1</v>
      </c>
      <c r="B102" s="53">
        <f t="shared" ref="B102:B103" si="4">B101+1</f>
        <v>78</v>
      </c>
      <c r="C102" s="8" t="s">
        <v>48</v>
      </c>
      <c r="D102" s="8" t="s">
        <v>129</v>
      </c>
      <c r="E102" s="8" t="s">
        <v>8</v>
      </c>
      <c r="F102" s="11">
        <v>3</v>
      </c>
      <c r="G102" s="11"/>
      <c r="H102" s="57"/>
      <c r="I102" s="12"/>
      <c r="J102" s="10"/>
      <c r="O102" s="83"/>
      <c r="P102" s="83"/>
      <c r="Q102" s="83"/>
    </row>
    <row r="103" spans="1:17" s="9" customFormat="1" ht="24">
      <c r="A103" s="79">
        <v>1</v>
      </c>
      <c r="B103" s="56">
        <f t="shared" si="4"/>
        <v>79</v>
      </c>
      <c r="C103" s="8" t="s">
        <v>48</v>
      </c>
      <c r="D103" s="8" t="s">
        <v>52</v>
      </c>
      <c r="E103" s="8" t="s">
        <v>8</v>
      </c>
      <c r="F103" s="11">
        <v>39</v>
      </c>
      <c r="G103" s="11"/>
      <c r="H103" s="57"/>
      <c r="I103" s="12"/>
      <c r="J103" s="10"/>
      <c r="O103" s="83"/>
      <c r="P103" s="83"/>
      <c r="Q103" s="83"/>
    </row>
    <row r="104" spans="1:17" s="9" customFormat="1" ht="24">
      <c r="A104" s="79"/>
      <c r="B104" s="56">
        <f>B103+1</f>
        <v>80</v>
      </c>
      <c r="C104" s="8" t="s">
        <v>48</v>
      </c>
      <c r="D104" s="8" t="s">
        <v>152</v>
      </c>
      <c r="E104" s="8" t="s">
        <v>8</v>
      </c>
      <c r="F104" s="11">
        <v>1</v>
      </c>
      <c r="G104" s="11"/>
      <c r="H104" s="57"/>
      <c r="I104" s="12"/>
      <c r="J104" s="10"/>
      <c r="O104" s="83"/>
      <c r="P104" s="83"/>
      <c r="Q104" s="83"/>
    </row>
    <row r="105" spans="1:17" s="9" customFormat="1" ht="36">
      <c r="A105" s="79">
        <v>1</v>
      </c>
      <c r="B105" s="56">
        <f>B104+1</f>
        <v>81</v>
      </c>
      <c r="C105" s="8" t="s">
        <v>53</v>
      </c>
      <c r="D105" s="8" t="s">
        <v>54</v>
      </c>
      <c r="E105" s="8" t="s">
        <v>10</v>
      </c>
      <c r="F105" s="11">
        <v>378</v>
      </c>
      <c r="G105" s="11"/>
      <c r="H105" s="57"/>
      <c r="I105" s="12"/>
      <c r="J105" s="10"/>
      <c r="O105" s="83"/>
      <c r="P105" s="83"/>
      <c r="Q105" s="83"/>
    </row>
    <row r="106" spans="1:17" s="9" customFormat="1" ht="48.75" thickBot="1">
      <c r="A106" s="79">
        <v>1</v>
      </c>
      <c r="B106" s="66">
        <f>B105+1</f>
        <v>82</v>
      </c>
      <c r="C106" s="62" t="s">
        <v>53</v>
      </c>
      <c r="D106" s="62" t="s">
        <v>130</v>
      </c>
      <c r="E106" s="62" t="s">
        <v>10</v>
      </c>
      <c r="F106" s="49">
        <v>31</v>
      </c>
      <c r="G106" s="49"/>
      <c r="H106" s="63"/>
      <c r="I106" s="12"/>
      <c r="J106" s="10"/>
      <c r="O106" s="83"/>
      <c r="P106" s="83"/>
      <c r="Q106" s="83"/>
    </row>
    <row r="107" spans="1:17" ht="12.75" thickBot="1">
      <c r="A107" s="79"/>
      <c r="B107" s="17"/>
      <c r="C107" s="18"/>
      <c r="D107" s="19" t="s">
        <v>16</v>
      </c>
      <c r="E107" s="18"/>
      <c r="F107" s="20"/>
      <c r="G107" s="20"/>
      <c r="H107" s="21"/>
      <c r="I107" s="2"/>
    </row>
    <row r="108" spans="1:17" ht="24">
      <c r="A108" s="79">
        <v>1</v>
      </c>
      <c r="B108" s="69">
        <f>B106+1</f>
        <v>83</v>
      </c>
      <c r="C108" s="51" t="s">
        <v>67</v>
      </c>
      <c r="D108" s="51" t="s">
        <v>68</v>
      </c>
      <c r="E108" s="51" t="s">
        <v>8</v>
      </c>
      <c r="F108" s="52">
        <v>2</v>
      </c>
      <c r="G108" s="52"/>
      <c r="H108" s="70"/>
      <c r="I108" s="2"/>
    </row>
    <row r="109" spans="1:17" ht="24.75" thickBot="1">
      <c r="A109" s="79">
        <v>1</v>
      </c>
      <c r="B109" s="74">
        <f>B108+1</f>
        <v>84</v>
      </c>
      <c r="C109" s="15" t="s">
        <v>34</v>
      </c>
      <c r="D109" s="29" t="s">
        <v>141</v>
      </c>
      <c r="E109" s="29" t="s">
        <v>46</v>
      </c>
      <c r="F109" s="30">
        <v>50</v>
      </c>
      <c r="G109" s="30"/>
      <c r="H109" s="72"/>
      <c r="I109" s="2"/>
    </row>
    <row r="110" spans="1:17" ht="12.75" thickBot="1">
      <c r="B110" s="32"/>
      <c r="C110" s="33"/>
      <c r="D110" s="33" t="s">
        <v>17</v>
      </c>
      <c r="E110" s="76" t="s">
        <v>136</v>
      </c>
      <c r="F110" s="36"/>
      <c r="G110" s="36"/>
      <c r="H110" s="37"/>
      <c r="I110" s="2"/>
    </row>
    <row r="111" spans="1:17" ht="12.75" thickBot="1">
      <c r="B111" s="75"/>
      <c r="C111" s="76"/>
      <c r="D111" s="33" t="s">
        <v>134</v>
      </c>
      <c r="E111" s="76" t="s">
        <v>136</v>
      </c>
      <c r="F111" s="36"/>
      <c r="G111" s="36"/>
      <c r="H111" s="37"/>
      <c r="I111" s="2"/>
    </row>
    <row r="112" spans="1:17" ht="12.75" thickBot="1">
      <c r="B112" s="75"/>
      <c r="C112" s="76"/>
      <c r="D112" s="33" t="s">
        <v>135</v>
      </c>
      <c r="E112" s="76" t="s">
        <v>136</v>
      </c>
      <c r="F112" s="36"/>
      <c r="G112" s="36"/>
      <c r="H112" s="37"/>
      <c r="I112" s="2"/>
    </row>
    <row r="113" spans="6:9">
      <c r="F113" s="7"/>
      <c r="G113" s="7"/>
      <c r="H113" s="7"/>
      <c r="I113" s="2"/>
    </row>
    <row r="114" spans="6:9">
      <c r="F114" s="7"/>
      <c r="G114" s="7"/>
      <c r="H114" s="7"/>
      <c r="I114" s="2"/>
    </row>
    <row r="115" spans="6:9">
      <c r="F115" s="7"/>
      <c r="G115" s="7"/>
      <c r="H115" s="7"/>
      <c r="I115" s="2"/>
    </row>
    <row r="116" spans="6:9">
      <c r="F116" s="7"/>
      <c r="G116" s="7"/>
      <c r="H116" s="7"/>
      <c r="I116" s="2"/>
    </row>
    <row r="117" spans="6:9">
      <c r="F117" s="7"/>
      <c r="G117" s="7"/>
      <c r="H117" s="7"/>
      <c r="I117" s="2"/>
    </row>
    <row r="118" spans="6:9">
      <c r="F118" s="7"/>
      <c r="G118" s="7"/>
      <c r="H118" s="7"/>
      <c r="I118" s="2"/>
    </row>
    <row r="119" spans="6:9">
      <c r="F119" s="7"/>
      <c r="G119" s="7"/>
      <c r="H119" s="7"/>
      <c r="I119" s="2"/>
    </row>
    <row r="120" spans="6:9">
      <c r="F120" s="7"/>
      <c r="G120" s="7"/>
      <c r="H120" s="7"/>
    </row>
    <row r="121" spans="6:9">
      <c r="F121" s="7"/>
      <c r="G121" s="7"/>
      <c r="H121" s="7"/>
    </row>
    <row r="122" spans="6:9">
      <c r="F122" s="7"/>
      <c r="G122" s="7"/>
      <c r="H122" s="7"/>
    </row>
    <row r="123" spans="6:9">
      <c r="F123" s="7"/>
      <c r="G123" s="7"/>
      <c r="H123" s="7"/>
    </row>
  </sheetData>
  <mergeCells count="36">
    <mergeCell ref="K24:N24"/>
    <mergeCell ref="B1:H1"/>
    <mergeCell ref="B2:H2"/>
    <mergeCell ref="K14:N14"/>
    <mergeCell ref="K15:N15"/>
    <mergeCell ref="K16:N16"/>
    <mergeCell ref="K17:N17"/>
    <mergeCell ref="K19:N19"/>
    <mergeCell ref="K20:N20"/>
    <mergeCell ref="K21:N21"/>
    <mergeCell ref="K22:N22"/>
    <mergeCell ref="K23:N23"/>
    <mergeCell ref="K43:N43"/>
    <mergeCell ref="B28:B32"/>
    <mergeCell ref="C28:C32"/>
    <mergeCell ref="K28:N28"/>
    <mergeCell ref="B33:B35"/>
    <mergeCell ref="C33:C35"/>
    <mergeCell ref="K33:N33"/>
    <mergeCell ref="K38:N38"/>
    <mergeCell ref="K39:N39"/>
    <mergeCell ref="K40:N40"/>
    <mergeCell ref="K41:N41"/>
    <mergeCell ref="K42:N42"/>
    <mergeCell ref="K86:N86"/>
    <mergeCell ref="K55:N55"/>
    <mergeCell ref="K56:N56"/>
    <mergeCell ref="K60:N60"/>
    <mergeCell ref="K61:N61"/>
    <mergeCell ref="K65:N65"/>
    <mergeCell ref="K71:N71"/>
    <mergeCell ref="K74:N74"/>
    <mergeCell ref="K75:N75"/>
    <mergeCell ref="K78:N78"/>
    <mergeCell ref="K79:N79"/>
    <mergeCell ref="K83:N83"/>
  </mergeCells>
  <pageMargins left="0.82677165354330717" right="0.23622047244094491" top="0.35433070866141736" bottom="0.55118110236220474" header="0.31496062992125984" footer="0.31496062992125984"/>
  <pageSetup paperSize="9" orientation="portrait" r:id="rId1"/>
  <headerFooter>
    <oddFooter>&amp;R&amp;"Arial,Normalny"&amp;8Strona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3:I37"/>
  <sheetViews>
    <sheetView topLeftCell="A4" workbookViewId="0">
      <selection activeCell="H20" sqref="H20"/>
    </sheetView>
  </sheetViews>
  <sheetFormatPr defaultRowHeight="14.25"/>
  <cols>
    <col min="1" max="2" width="9.140625" style="40"/>
    <col min="3" max="3" width="10.7109375" style="40" bestFit="1" customWidth="1"/>
    <col min="4" max="5" width="9.140625" style="40"/>
    <col min="6" max="6" width="13" style="40" bestFit="1" customWidth="1"/>
    <col min="7" max="12" width="9.140625" style="40"/>
    <col min="13" max="13" width="12.7109375" style="40" bestFit="1" customWidth="1"/>
    <col min="14" max="16384" width="9.140625" style="40"/>
  </cols>
  <sheetData>
    <row r="3" spans="2:9">
      <c r="B3" s="112" t="s">
        <v>70</v>
      </c>
      <c r="C3" s="112"/>
      <c r="D3" s="41"/>
      <c r="E3" s="41"/>
      <c r="F3" s="112" t="s">
        <v>71</v>
      </c>
      <c r="G3" s="112"/>
      <c r="H3" s="112"/>
      <c r="I3" s="112"/>
    </row>
    <row r="5" spans="2:9" ht="18">
      <c r="D5" s="113" t="s">
        <v>88</v>
      </c>
      <c r="E5" s="113"/>
      <c r="F5" s="113"/>
      <c r="G5" s="113"/>
    </row>
    <row r="7" spans="2:9">
      <c r="C7" s="114" t="s">
        <v>72</v>
      </c>
      <c r="D7" s="114"/>
      <c r="E7" s="114"/>
      <c r="F7" s="114"/>
      <c r="G7" s="114"/>
      <c r="H7" s="114"/>
    </row>
    <row r="9" spans="2:9">
      <c r="B9" s="42" t="s">
        <v>73</v>
      </c>
      <c r="C9" s="42" t="str">
        <f>[1]TYT_KI!C9</f>
        <v>Roboty budowlane w zakresie dróg podrzędnych</v>
      </c>
      <c r="D9" s="42"/>
      <c r="E9" s="42"/>
      <c r="F9" s="42"/>
      <c r="G9" s="42"/>
      <c r="H9" s="42"/>
      <c r="I9" s="42"/>
    </row>
    <row r="10" spans="2:9">
      <c r="B10" s="42" t="s">
        <v>74</v>
      </c>
      <c r="C10" s="42" t="str">
        <f>[1]TYT_KI!C10</f>
        <v>Roboty budowlane w zakresie ścieżek rowerowych</v>
      </c>
      <c r="D10" s="42"/>
      <c r="E10" s="42"/>
      <c r="F10" s="42"/>
      <c r="G10" s="42"/>
      <c r="H10" s="42"/>
      <c r="I10" s="42"/>
    </row>
    <row r="11" spans="2:9">
      <c r="B11" s="42" t="s">
        <v>75</v>
      </c>
      <c r="C11" s="42" t="str">
        <f>[1]TYT_KI!C11</f>
        <v>Roboty budowlane w zakresie ścieżek pieszych</v>
      </c>
      <c r="D11" s="42"/>
      <c r="E11" s="42"/>
      <c r="F11" s="42"/>
      <c r="G11" s="42"/>
      <c r="H11" s="42"/>
      <c r="I11" s="42"/>
    </row>
    <row r="13" spans="2:9" ht="33" customHeight="1">
      <c r="B13" s="109" t="s">
        <v>76</v>
      </c>
      <c r="C13" s="109"/>
      <c r="D13" s="115" t="s">
        <v>155</v>
      </c>
      <c r="E13" s="115"/>
      <c r="F13" s="115"/>
      <c r="G13" s="115"/>
      <c r="H13" s="115"/>
      <c r="I13" s="115"/>
    </row>
    <row r="14" spans="2:9" ht="14.25" customHeight="1">
      <c r="B14" s="109" t="s">
        <v>77</v>
      </c>
      <c r="C14" s="109"/>
      <c r="D14" s="110" t="s">
        <v>154</v>
      </c>
      <c r="E14" s="110"/>
      <c r="F14" s="110"/>
      <c r="G14" s="110"/>
      <c r="H14" s="110"/>
      <c r="I14" s="110"/>
    </row>
    <row r="15" spans="2:9" ht="14.25" customHeight="1">
      <c r="B15" s="109" t="s">
        <v>78</v>
      </c>
      <c r="C15" s="109"/>
      <c r="D15" s="110" t="s">
        <v>79</v>
      </c>
      <c r="E15" s="110"/>
      <c r="F15" s="110"/>
      <c r="G15" s="110"/>
      <c r="H15" s="110"/>
      <c r="I15" s="110"/>
    </row>
    <row r="16" spans="2:9" ht="14.25" customHeight="1">
      <c r="B16" s="109" t="s">
        <v>80</v>
      </c>
      <c r="C16" s="109"/>
      <c r="D16" s="111" t="s">
        <v>81</v>
      </c>
      <c r="E16" s="111"/>
      <c r="F16" s="111"/>
      <c r="G16" s="111"/>
      <c r="H16" s="111"/>
      <c r="I16" s="111"/>
    </row>
    <row r="17" spans="2:9" ht="14.25" customHeight="1">
      <c r="D17" s="111" t="s">
        <v>82</v>
      </c>
      <c r="E17" s="111"/>
      <c r="F17" s="111"/>
      <c r="G17" s="111"/>
      <c r="H17" s="111"/>
      <c r="I17" s="111"/>
    </row>
    <row r="18" spans="2:9">
      <c r="B18" s="109" t="s">
        <v>83</v>
      </c>
      <c r="C18" s="109"/>
      <c r="D18" s="97" t="s">
        <v>84</v>
      </c>
    </row>
    <row r="20" spans="2:9">
      <c r="B20" s="109" t="s">
        <v>85</v>
      </c>
      <c r="C20" s="109"/>
      <c r="D20" s="109"/>
      <c r="E20" s="97" t="s">
        <v>131</v>
      </c>
    </row>
    <row r="21" spans="2:9">
      <c r="B21" s="109" t="s">
        <v>86</v>
      </c>
      <c r="C21" s="109"/>
      <c r="D21" s="109"/>
      <c r="E21" s="42" t="s">
        <v>156</v>
      </c>
    </row>
    <row r="24" spans="2:9">
      <c r="B24" s="48"/>
      <c r="C24" s="48"/>
      <c r="D24" s="48"/>
      <c r="E24" s="48"/>
      <c r="F24" s="44"/>
      <c r="G24" s="43"/>
    </row>
    <row r="25" spans="2:9">
      <c r="B25" s="48"/>
      <c r="C25" s="48"/>
      <c r="D25" s="48"/>
      <c r="E25" s="48"/>
      <c r="F25" s="45"/>
      <c r="G25" s="43"/>
    </row>
    <row r="26" spans="2:9">
      <c r="B26" s="48"/>
      <c r="C26" s="48"/>
      <c r="D26" s="48"/>
      <c r="E26" s="48"/>
      <c r="F26" s="44"/>
      <c r="G26" s="43"/>
    </row>
    <row r="27" spans="2:9">
      <c r="B27" s="43"/>
      <c r="C27" s="43"/>
      <c r="D27" s="43"/>
      <c r="E27" s="43"/>
    </row>
    <row r="28" spans="2:9">
      <c r="B28" s="43"/>
      <c r="C28" s="43"/>
      <c r="D28" s="43"/>
      <c r="E28" s="43"/>
    </row>
    <row r="29" spans="2:9">
      <c r="C29" s="43"/>
      <c r="D29" s="43"/>
      <c r="E29" s="43"/>
    </row>
    <row r="30" spans="2:9">
      <c r="B30" s="46"/>
      <c r="C30" s="43"/>
      <c r="D30" s="43"/>
      <c r="E30" s="43"/>
    </row>
    <row r="31" spans="2:9">
      <c r="B31" s="47"/>
      <c r="C31" s="43"/>
      <c r="D31" s="43"/>
      <c r="E31" s="43"/>
    </row>
    <row r="32" spans="2:9">
      <c r="C32" s="43"/>
      <c r="D32" s="43"/>
      <c r="E32" s="43"/>
    </row>
    <row r="33" spans="2:8">
      <c r="B33" s="109" t="s">
        <v>87</v>
      </c>
      <c r="C33" s="109"/>
    </row>
    <row r="34" spans="2:8">
      <c r="B34" s="43"/>
      <c r="C34" s="43"/>
    </row>
    <row r="36" spans="2:8">
      <c r="B36" s="109"/>
      <c r="C36" s="109"/>
      <c r="G36" s="109"/>
      <c r="H36" s="109"/>
    </row>
    <row r="37" spans="2:8">
      <c r="B37" s="42"/>
    </row>
  </sheetData>
  <mergeCells count="19">
    <mergeCell ref="B3:C3"/>
    <mergeCell ref="F3:I3"/>
    <mergeCell ref="D5:G5"/>
    <mergeCell ref="C7:H7"/>
    <mergeCell ref="B13:C13"/>
    <mergeCell ref="D13:I13"/>
    <mergeCell ref="B36:C36"/>
    <mergeCell ref="G36:H36"/>
    <mergeCell ref="B14:C14"/>
    <mergeCell ref="D14:I14"/>
    <mergeCell ref="B15:C15"/>
    <mergeCell ref="D15:I15"/>
    <mergeCell ref="B16:C16"/>
    <mergeCell ref="D16:I16"/>
    <mergeCell ref="D17:I17"/>
    <mergeCell ref="B18:C18"/>
    <mergeCell ref="B20:D20"/>
    <mergeCell ref="B21:D21"/>
    <mergeCell ref="B33:C33"/>
  </mergeCells>
  <pageMargins left="0.62992125984251968" right="0.23622047244094488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PR</vt:lpstr>
      <vt:lpstr>STR_TYT_PR</vt:lpstr>
      <vt:lpstr>PR!Print_Area</vt:lpstr>
      <vt:lpstr>STR_TYT_PR!Print_Area</vt:lpstr>
      <vt:lpstr>PR!Print_Titles</vt:lpstr>
    </vt:vector>
  </TitlesOfParts>
  <Company>Windows 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mariuszj</dc:creator>
  <cp:lastModifiedBy>Piotrek</cp:lastModifiedBy>
  <cp:lastPrinted>2017-12-15T06:51:52Z</cp:lastPrinted>
  <dcterms:created xsi:type="dcterms:W3CDTF">2016-09-01T06:49:22Z</dcterms:created>
  <dcterms:modified xsi:type="dcterms:W3CDTF">2021-02-01T13:12:47Z</dcterms:modified>
</cp:coreProperties>
</file>